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Y:\Sample Submission forms and guidelines\Bulk - DNA\"/>
    </mc:Choice>
  </mc:AlternateContent>
  <bookViews>
    <workbookView xWindow="0" yWindow="0" windowWidth="24290" windowHeight="9170" activeTab="2"/>
  </bookViews>
  <sheets>
    <sheet name="READ ME" sheetId="11" r:id="rId1"/>
    <sheet name="Assay Input Requirements" sheetId="14" r:id="rId2"/>
    <sheet name="Bulk DNA SSF" sheetId="10" r:id="rId3"/>
    <sheet name="Coverage Calculator" sheetId="17" state="hidden" r:id="rId4"/>
    <sheet name="GenomicsList" sheetId="2" state="hidden" r:id="rId5"/>
    <sheet name="Assay min amounts" sheetId="13" state="hidden" r:id="rId6"/>
  </sheets>
  <externalReferences>
    <externalReference r:id="rId7"/>
    <externalReference r:id="rId8"/>
  </externalReferences>
  <definedNames>
    <definedName name="_xlnm._FilterDatabase" localSheetId="4" hidden="1">GenomicsList!$C$24:$D$262</definedName>
    <definedName name="apple">#REF!</definedName>
    <definedName name="banana">#REF!</definedName>
    <definedName name="ChemOptions3pr">#REF!</definedName>
    <definedName name="ChemOptions5pr">#REF!</definedName>
    <definedName name="CiteSeq3pr">#REF!</definedName>
    <definedName name="CiteSeq5pr">#REF!</definedName>
    <definedName name="HTCiteseqOptions">#REF!</definedName>
    <definedName name="lane">'[1]Cluster Sheet'!$I$4:$I$147</definedName>
    <definedName name="New_Kits">#REF!</definedName>
    <definedName name="NextGEM">GenomicsList!#REF!</definedName>
    <definedName name="Nucseq">GenomicsList!#REF!</definedName>
    <definedName name="NucseqNextGEM">GenomicsList!#REF!</definedName>
    <definedName name="Old_Kits">#REF!</definedName>
    <definedName name="Original_GEM">GenomicsList!#REF!</definedName>
    <definedName name="_xlnm.Print_Area" localSheetId="5">'Assay min amounts'!$A$1:$F$16</definedName>
    <definedName name="Sample_Source">GenomicsList!$D$24:$D$28</definedName>
    <definedName name="ul_for_10_nM">'[1]Cluster Sheet'!$J$4:$J$147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7" l="1"/>
  <c r="B24" i="17" s="1"/>
  <c r="B25" i="17" s="1"/>
  <c r="B9" i="17"/>
  <c r="B14" i="17" s="1"/>
  <c r="B16" i="17" s="1"/>
  <c r="B18" i="17" s="1"/>
  <c r="B19" i="17" s="1"/>
  <c r="D1" i="17"/>
  <c r="B27" i="17" l="1"/>
  <c r="B26" i="17"/>
  <c r="P31" i="10" l="1"/>
  <c r="P32" i="10"/>
  <c r="P33" i="10"/>
  <c r="P34" i="10"/>
  <c r="P35" i="10"/>
  <c r="P36" i="10"/>
  <c r="P37" i="10"/>
  <c r="P38" i="10"/>
  <c r="P39" i="10"/>
  <c r="P40" i="10"/>
  <c r="P30" i="10" l="1"/>
  <c r="E19" i="10" l="1"/>
  <c r="C236" i="2" l="1"/>
  <c r="C237" i="2"/>
  <c r="C238" i="2"/>
  <c r="C239" i="2"/>
  <c r="C240" i="2"/>
  <c r="C241" i="2"/>
  <c r="C242" i="2"/>
  <c r="C243" i="2"/>
  <c r="C244" i="2"/>
  <c r="C245" i="2"/>
  <c r="C246" i="2"/>
  <c r="C247" i="2"/>
  <c r="C248" i="2"/>
  <c r="C235" i="2"/>
  <c r="C222" i="2"/>
  <c r="C223" i="2"/>
  <c r="C224" i="2"/>
  <c r="C225" i="2"/>
  <c r="C226" i="2"/>
  <c r="C227" i="2"/>
  <c r="C228" i="2"/>
  <c r="C229" i="2"/>
  <c r="C230" i="2"/>
  <c r="C231" i="2"/>
  <c r="C232" i="2"/>
  <c r="C233" i="2"/>
  <c r="C234" i="2"/>
  <c r="C221" i="2"/>
  <c r="C208" i="2"/>
  <c r="C209" i="2"/>
  <c r="C210" i="2"/>
  <c r="C211" i="2"/>
  <c r="C212" i="2"/>
  <c r="C213" i="2"/>
  <c r="C214" i="2"/>
  <c r="C215" i="2"/>
  <c r="C216" i="2"/>
  <c r="C217" i="2"/>
  <c r="C218" i="2"/>
  <c r="C219" i="2"/>
  <c r="C220" i="2"/>
  <c r="C207" i="2"/>
  <c r="C194" i="2"/>
  <c r="C195" i="2"/>
  <c r="C196" i="2"/>
  <c r="C197" i="2"/>
  <c r="C198" i="2"/>
  <c r="C199" i="2"/>
  <c r="C200" i="2"/>
  <c r="C201" i="2"/>
  <c r="C202" i="2"/>
  <c r="C203" i="2"/>
  <c r="C204" i="2"/>
  <c r="C205" i="2"/>
  <c r="C206" i="2"/>
  <c r="C193" i="2"/>
  <c r="C180" i="2"/>
  <c r="C181" i="2"/>
  <c r="C182" i="2"/>
  <c r="C183" i="2"/>
  <c r="C184" i="2"/>
  <c r="C185" i="2"/>
  <c r="C186" i="2"/>
  <c r="C187" i="2"/>
  <c r="C188" i="2"/>
  <c r="C189" i="2"/>
  <c r="C190" i="2"/>
  <c r="C191" i="2"/>
  <c r="C192" i="2"/>
  <c r="C179" i="2"/>
  <c r="C166" i="2"/>
  <c r="C167" i="2"/>
  <c r="C168" i="2"/>
  <c r="C169" i="2"/>
  <c r="C170" i="2"/>
  <c r="C171" i="2"/>
  <c r="C172" i="2"/>
  <c r="C173" i="2"/>
  <c r="C174" i="2"/>
  <c r="C175" i="2"/>
  <c r="C176" i="2"/>
  <c r="C177" i="2"/>
  <c r="C178" i="2"/>
  <c r="C165" i="2"/>
  <c r="C152" i="2"/>
  <c r="C153" i="2"/>
  <c r="C154" i="2"/>
  <c r="C155" i="2"/>
  <c r="C156" i="2"/>
  <c r="C157" i="2"/>
  <c r="C158" i="2"/>
  <c r="C159" i="2"/>
  <c r="C160" i="2"/>
  <c r="C161" i="2"/>
  <c r="C162" i="2"/>
  <c r="C163" i="2"/>
  <c r="C164" i="2"/>
  <c r="C151" i="2"/>
  <c r="C138" i="2"/>
  <c r="C139" i="2"/>
  <c r="C140" i="2"/>
  <c r="C141" i="2"/>
  <c r="C142" i="2"/>
  <c r="C143" i="2"/>
  <c r="C144" i="2"/>
  <c r="C145" i="2"/>
  <c r="C146" i="2"/>
  <c r="C147" i="2"/>
  <c r="C148" i="2"/>
  <c r="C149" i="2"/>
  <c r="C150" i="2"/>
  <c r="C137" i="2"/>
  <c r="C124" i="2"/>
  <c r="C125" i="2"/>
  <c r="C126" i="2"/>
  <c r="C127" i="2"/>
  <c r="C128" i="2"/>
  <c r="C129" i="2"/>
  <c r="C130" i="2"/>
  <c r="C131" i="2"/>
  <c r="C132" i="2"/>
  <c r="C133" i="2"/>
  <c r="C134" i="2"/>
  <c r="C135" i="2"/>
  <c r="C136" i="2"/>
  <c r="C123" i="2"/>
  <c r="C110" i="2"/>
  <c r="C111" i="2"/>
  <c r="C112" i="2"/>
  <c r="C113" i="2"/>
  <c r="C114" i="2"/>
  <c r="C115" i="2"/>
  <c r="C116" i="2"/>
  <c r="C117" i="2"/>
  <c r="C118" i="2"/>
  <c r="C119" i="2"/>
  <c r="C120" i="2"/>
  <c r="C121" i="2"/>
  <c r="C122" i="2"/>
  <c r="C109" i="2"/>
  <c r="C96" i="2"/>
  <c r="C97" i="2"/>
  <c r="C98" i="2"/>
  <c r="C99" i="2"/>
  <c r="C100" i="2"/>
  <c r="C101" i="2"/>
  <c r="C102" i="2"/>
  <c r="C103" i="2"/>
  <c r="C104" i="2"/>
  <c r="C105" i="2"/>
  <c r="C106" i="2"/>
  <c r="C107" i="2"/>
  <c r="C108" i="2"/>
  <c r="C95" i="2"/>
  <c r="C82" i="2"/>
  <c r="C83" i="2"/>
  <c r="C84" i="2"/>
  <c r="C85" i="2"/>
  <c r="C86" i="2"/>
  <c r="C87" i="2"/>
  <c r="C88" i="2"/>
  <c r="C89" i="2"/>
  <c r="C90" i="2"/>
  <c r="C91" i="2"/>
  <c r="C92" i="2"/>
  <c r="C93" i="2"/>
  <c r="C94" i="2"/>
  <c r="C81" i="2"/>
  <c r="C68" i="2"/>
  <c r="C69" i="2"/>
  <c r="C70" i="2"/>
  <c r="C71" i="2"/>
  <c r="C72" i="2"/>
  <c r="C73" i="2"/>
  <c r="C74" i="2"/>
  <c r="C75" i="2"/>
  <c r="C76" i="2"/>
  <c r="C77" i="2"/>
  <c r="C78" i="2"/>
  <c r="C79" i="2"/>
  <c r="C80" i="2"/>
  <c r="C67" i="2"/>
  <c r="C54" i="2"/>
  <c r="C55" i="2"/>
  <c r="C56" i="2"/>
  <c r="C57" i="2"/>
  <c r="C58" i="2"/>
  <c r="C59" i="2"/>
  <c r="C60" i="2"/>
  <c r="C61" i="2"/>
  <c r="C62" i="2"/>
  <c r="C63" i="2"/>
  <c r="C64" i="2"/>
  <c r="C65" i="2"/>
  <c r="C66" i="2"/>
  <c r="C53" i="2"/>
  <c r="C40" i="2"/>
  <c r="C41" i="2"/>
  <c r="C42" i="2"/>
  <c r="C43" i="2"/>
  <c r="C44" i="2"/>
  <c r="C45" i="2"/>
  <c r="C46" i="2"/>
  <c r="C47" i="2"/>
  <c r="C48" i="2"/>
  <c r="C49" i="2"/>
  <c r="C50" i="2"/>
  <c r="C51" i="2"/>
  <c r="C52" i="2"/>
  <c r="C39" i="2"/>
  <c r="C26" i="2"/>
  <c r="C27" i="2"/>
  <c r="C28" i="2"/>
  <c r="C29" i="2"/>
  <c r="C30" i="2"/>
  <c r="C31" i="2"/>
  <c r="C32" i="2"/>
  <c r="C33" i="2"/>
  <c r="C34" i="2"/>
  <c r="C35" i="2"/>
  <c r="C36" i="2"/>
  <c r="C37" i="2"/>
  <c r="C38" i="2"/>
  <c r="C25" i="2"/>
  <c r="E21" i="10" l="1"/>
  <c r="D23" i="10"/>
  <c r="C28" i="10" s="1"/>
  <c r="K33" i="10" l="1"/>
  <c r="K36" i="10"/>
  <c r="K37" i="10"/>
  <c r="K38" i="10"/>
  <c r="K39" i="10"/>
  <c r="K40" i="10"/>
  <c r="K32" i="10"/>
  <c r="K34" i="10"/>
  <c r="K35" i="10"/>
  <c r="K31" i="10"/>
  <c r="K30" i="10"/>
  <c r="D29" i="10"/>
  <c r="E29" i="10"/>
  <c r="F29" i="10"/>
  <c r="C29" i="10"/>
  <c r="G29" i="10"/>
  <c r="D10" i="13"/>
  <c r="D9" i="13"/>
  <c r="D8" i="13"/>
  <c r="D7" i="13"/>
  <c r="D6" i="13"/>
  <c r="D5" i="13"/>
  <c r="D4" i="13"/>
  <c r="D3" i="13"/>
  <c r="D2" i="13"/>
  <c r="A5" i="10" l="1"/>
  <c r="A4" i="10" l="1"/>
  <c r="A15" i="10" l="1"/>
</calcChain>
</file>

<file path=xl/comments1.xml><?xml version="1.0" encoding="utf-8"?>
<comments xmlns="http://schemas.openxmlformats.org/spreadsheetml/2006/main">
  <authors>
    <author>Durbic, Tanja</author>
  </authors>
  <commentList>
    <comment ref="A20" authorId="0" shapeId="0">
      <text>
        <r>
          <rPr>
            <b/>
            <sz val="9"/>
            <color rgb="FF000000"/>
            <rFont val="Tahoma"/>
            <family val="2"/>
          </rPr>
          <t xml:space="preserve">Durbic, Tanja:
</t>
        </r>
        <r>
          <rPr>
            <b/>
            <sz val="10"/>
            <color rgb="FF000000"/>
            <rFont val="+mj-lt"/>
            <charset val="1"/>
          </rPr>
          <t xml:space="preserve">
- </t>
        </r>
        <r>
          <rPr>
            <sz val="10"/>
            <color rgb="FF000000"/>
            <rFont val="+mj-lt"/>
            <charset val="1"/>
          </rPr>
          <t>A 260/280 ratio of ~ 1.8 is generally accepted as “pure” for DNA.
- A 260/280 ratio of ~ 2.0 is generally accepted as “pure” for RNA.
- The 260/230 values for a “pure” nucleic acid are often higher than the respective 260/280 values and are commonly in the range of 1.8 – 2.2.</t>
        </r>
        <r>
          <rPr>
            <b/>
            <sz val="10"/>
            <color rgb="FF000000"/>
            <rFont val="+mj-lt"/>
            <charset val="1"/>
          </rPr>
          <t xml:space="preserve">
</t>
        </r>
        <r>
          <rPr>
            <sz val="10"/>
            <color rgb="FF000000"/>
            <rFont val="+mj-lt"/>
            <charset val="1"/>
          </rPr>
          <t xml:space="preserve">
For more information on 260/280 and 260/230 values refer to:
http://tinyurl.com/3s8ra2b6
http://tinyurl.com/yc5r3fbx
For low inputs (&lt;10ng/uL), ND ratios are unreliable. If you encounter challenges, we recommend reaching out to us for a consultation.</t>
        </r>
      </text>
    </comment>
  </commentList>
</comments>
</file>

<file path=xl/sharedStrings.xml><?xml version="1.0" encoding="utf-8"?>
<sst xmlns="http://schemas.openxmlformats.org/spreadsheetml/2006/main" count="625" uniqueCount="253">
  <si>
    <t>[SELECT ONE]</t>
  </si>
  <si>
    <t>Submission Date (YYYY-MM-DD):</t>
  </si>
  <si>
    <t>Submitter Contact Name:</t>
  </si>
  <si>
    <t>Submitter Contact Email:</t>
  </si>
  <si>
    <t>Principal Investigator:</t>
  </si>
  <si>
    <t>Reference Genome:</t>
  </si>
  <si>
    <t>Institute / University / Company:</t>
  </si>
  <si>
    <t>PI Approval Signature:</t>
  </si>
  <si>
    <t xml:space="preserve">Payment Source: </t>
  </si>
  <si>
    <t>Data Recipient Contact Name:</t>
  </si>
  <si>
    <t>Data Recipient Email:</t>
  </si>
  <si>
    <t>Billing Contact Name:</t>
  </si>
  <si>
    <t>UHN Cluster Space (if applicable):</t>
  </si>
  <si>
    <t>Billing Contact Email:</t>
  </si>
  <si>
    <t>No</t>
  </si>
  <si>
    <t>Sample Name
*alphanumeric, _ or - only</t>
  </si>
  <si>
    <t>Add_Lines_Here_Only</t>
  </si>
  <si>
    <t>Yes</t>
  </si>
  <si>
    <t>Princess Margaret</t>
  </si>
  <si>
    <t>UHN (e.g. TGH, Krembil, TWH)</t>
  </si>
  <si>
    <t>External Academic (e.g SickKids, UofT)</t>
  </si>
  <si>
    <t>Other, specify in notes below</t>
  </si>
  <si>
    <t>Commercial</t>
  </si>
  <si>
    <t>Credit Card (if previously discussed with PMGC)</t>
  </si>
  <si>
    <t>5L-Seq (Biomodal)</t>
  </si>
  <si>
    <t>6L-Seq (Biomodal)</t>
  </si>
  <si>
    <t>EM-Seq (NEB)</t>
  </si>
  <si>
    <t>NEW PROJECT: Use the Latest Analysis Pipeline Version</t>
  </si>
  <si>
    <t>ON-GOING PROJECT: Use the same Analysis Pipeline version as previous submission</t>
  </si>
  <si>
    <t>PE 150 x 8 x 8</t>
  </si>
  <si>
    <t>RNA-Seq (ribo depletion)</t>
  </si>
  <si>
    <t>mRNA-Seq (polyA enrichment)</t>
  </si>
  <si>
    <t>small RNA-Seq</t>
  </si>
  <si>
    <t>Whole Genome Sequencing (WGS)</t>
  </si>
  <si>
    <t>Whole Exome Sequencing (WES)</t>
  </si>
  <si>
    <t>tanja.durbic@uhn.ca</t>
  </si>
  <si>
    <t>wafa.al-ameri@uhn.ca</t>
  </si>
  <si>
    <t>Send Sample Submission Form to:</t>
  </si>
  <si>
    <t>Tube Label</t>
  </si>
  <si>
    <t>PMGC Notes</t>
  </si>
  <si>
    <t>PMGC Sample #</t>
  </si>
  <si>
    <t>PE 50 x 8 x 8</t>
  </si>
  <si>
    <t>Does your sample buffer contain Rnase inhibitors or Dnase inhibitors? (if yes, elaborate)</t>
  </si>
  <si>
    <t>Return leftover samples?</t>
  </si>
  <si>
    <t>FFPE DNA</t>
  </si>
  <si>
    <t>FFPE-repaired DNA</t>
  </si>
  <si>
    <t>Cut&amp;Run</t>
  </si>
  <si>
    <t>ChIP-Seq</t>
  </si>
  <si>
    <t>Please return</t>
  </si>
  <si>
    <t>Please discard</t>
  </si>
  <si>
    <t>Sample Submission Guide (SSG)</t>
  </si>
  <si>
    <t>If you are submitting both DNA and RNA for a single project, kindly submit two distinct Sample Submission Forms (SSF) – one for RNA and one for DNA. Ensure you submit the Sample Submission Form for our review prior to the actual sample submission.</t>
  </si>
  <si>
    <t>FFPE repair + WGS</t>
  </si>
  <si>
    <t>circulating tumour DNA (ctDNA)</t>
  </si>
  <si>
    <t>Nuclei acid extraction method, if applicable:</t>
  </si>
  <si>
    <t>Sample Quantity: Tissue weight in mg</t>
  </si>
  <si>
    <t>Sample Quantity: # of cells in suspension</t>
  </si>
  <si>
    <t>Hi-ChIP</t>
  </si>
  <si>
    <t>Hi-C</t>
  </si>
  <si>
    <t>Assay</t>
  </si>
  <si>
    <t>Amount</t>
  </si>
  <si>
    <t>5–250 ng fragmented FFPE DNA</t>
  </si>
  <si>
    <t>100 ng–1 µg total RNA</t>
  </si>
  <si>
    <t>10 ng–200 ng DNA</t>
  </si>
  <si>
    <t>PMGC QC_1 (RIN)</t>
  </si>
  <si>
    <t>PMGC QC_2 (DV200)</t>
  </si>
  <si>
    <t>PMGC QC_4 (Volume (uL))</t>
  </si>
  <si>
    <t>[SELECT NGS ASSAY]</t>
  </si>
  <si>
    <t>Total # of samples for QC, Library Prep and Sequencing:</t>
  </si>
  <si>
    <t>Frozen Tissue</t>
  </si>
  <si>
    <t>Sample SOURCE (i.e. cell line, liver tissue, etc):</t>
  </si>
  <si>
    <t>Sample TYPE:</t>
  </si>
  <si>
    <t>Bulk ATAC</t>
  </si>
  <si>
    <t>Protocol notes</t>
  </si>
  <si>
    <t>Literature</t>
  </si>
  <si>
    <t>https://www.nature.com/articles/nmeth.4396</t>
  </si>
  <si>
    <t>Low-C</t>
  </si>
  <si>
    <t>Omni_ATAC_protocol_CA.docx (ask Elias for access to Protocol)</t>
  </si>
  <si>
    <t>CutandRun Checklist_RS.pdf (ask Elias for access to Protocol)</t>
  </si>
  <si>
    <t>25–1000 ng total RNA</t>
  </si>
  <si>
    <t>RNA must be of high quality (RIN &gt; 9)</t>
  </si>
  <si>
    <t>100 pg–500 ng</t>
  </si>
  <si>
    <t>SureSelect XT HS2 DNA Target Enrichment System; input adjustments have to be made for FFPE samples</t>
  </si>
  <si>
    <t>The standard protocol is optimized for 10–100 ng RNA input. It accepts 1–1000 ng purified total RNA input from high-quality RNA samples (RIN ≥ 9) and accepts 10–100 ng RNA input from low-quality RNA (RIN ≥ 2) samples or FFPE (DV200 &gt; 55%) samples. Library performance can vary with lower input amounts and lesser quality RNA. For FFPE (DV200 &lt;55%) use: TruSeq RNA Library Prep Kit v2</t>
  </si>
  <si>
    <t>20 ng-80 ng post-sonication; 120-150 ng  pre-sonication for 80ng; 10ng - 50ng cfDNA</t>
  </si>
  <si>
    <t>modC_laboratory_user_guide_digital[12442]</t>
  </si>
  <si>
    <t>6L EA-library-prep-user-guide-August2023 V2.1</t>
  </si>
  <si>
    <t>NEBNext Enzymatic Methyl-seq Kit (Protocol for use with Large Size Libraries (470–520 bp))</t>
  </si>
  <si>
    <t>100 ng–1 µg total RNA. Small RNA fragments should have a 5´ phosphate and 3´ OH to ligate and must be free of 
ATP.</t>
  </si>
  <si>
    <t>NEBNext Ultra II FS DNA Library Prep Kit for Illumina. High quality DNA only. Not recommended for use with FFPE DNA.</t>
  </si>
  <si>
    <t>NEBNext FFPE DNA Repair v2 Module</t>
  </si>
  <si>
    <t>&gt;30mg tissue or min. 500K cells in cell suspension</t>
  </si>
  <si>
    <t>max. 1 mL</t>
  </si>
  <si>
    <t>DNA</t>
  </si>
  <si>
    <t>12 - 15 uL</t>
  </si>
  <si>
    <t xml:space="preserve">Resuspension/ elution/ storage sample buffer (i.e. EB, H2O, Low TE): </t>
  </si>
  <si>
    <t xml:space="preserve">Default sequencing parameters for this assay are set to: </t>
  </si>
  <si>
    <r>
      <t xml:space="preserve">11 uL; </t>
    </r>
    <r>
      <rPr>
        <sz val="12"/>
        <color theme="4"/>
        <rFont val="Calibri Light"/>
        <family val="2"/>
        <scheme val="major"/>
      </rPr>
      <t>50 uL</t>
    </r>
  </si>
  <si>
    <r>
      <t xml:space="preserve">10 ng-100 ng total RNA; </t>
    </r>
    <r>
      <rPr>
        <sz val="12"/>
        <color theme="4"/>
        <rFont val="Calibri Light"/>
        <family val="2"/>
        <scheme val="major"/>
      </rPr>
      <t>100 ng - 1 ug total RNA (TruSeq v2)</t>
    </r>
  </si>
  <si>
    <t>Input volume</t>
  </si>
  <si>
    <t>Min sample concentration (ng/uL) quantified via fluorescence method (NanoDrop not accepted)</t>
  </si>
  <si>
    <t>How to use this form:</t>
  </si>
  <si>
    <t>Please carefully review this document. By affixing your PI Approval Signature in the Submission tab, you are acknowledging that you have read and consent to the terms outlined below.</t>
  </si>
  <si>
    <t>For more information on 260/280 and 260/230 values refer to:</t>
  </si>
  <si>
    <t>http://tinyurl.com/3s8ra2b6</t>
  </si>
  <si>
    <t>http://tinyurl.com/yc5r3fbx</t>
  </si>
  <si>
    <t>Fresh Tissue</t>
  </si>
  <si>
    <t>Fresh Cell Suspension</t>
  </si>
  <si>
    <t>Frozen Cell Suspension</t>
  </si>
  <si>
    <t>&gt;30mg tissue or min. Fresh = 150K; Frozen =250K cells in cell suspension with viability of &gt; 90%.</t>
  </si>
  <si>
    <t>N/A</t>
  </si>
  <si>
    <t>min. 2 M cells</t>
  </si>
  <si>
    <t>min. 10 M cells</t>
  </si>
  <si>
    <t>Genomics</t>
  </si>
  <si>
    <t>Marker(s) of Interest</t>
  </si>
  <si>
    <t>Cell Viability</t>
  </si>
  <si>
    <t>Epigenomics - Methylation</t>
  </si>
  <si>
    <t>Compatible Sample Type X NGS Assay</t>
  </si>
  <si>
    <t>The Sample TYPE and NGS ASSAY you have selected are not compatible.</t>
  </si>
  <si>
    <t>Select Sample TYPE and NGS ASSAY above before proceeding.</t>
  </si>
  <si>
    <t>Sample Volume (uL)</t>
  </si>
  <si>
    <t>Sample Quality: 260/280</t>
  </si>
  <si>
    <t>Sample Quality: 260/230</t>
  </si>
  <si>
    <t>Epigenomics - Chromatin Profiling (ChIP-Seq)</t>
  </si>
  <si>
    <t>Epigenomics - Chromatin Profiling (Hi-ChIP)</t>
  </si>
  <si>
    <t>Epigenomics - Chromatin Profiling (ATAC from Tissue)</t>
  </si>
  <si>
    <t>Epigenomics - Chromatin Profiling (ATAC from Cell Suspension)</t>
  </si>
  <si>
    <t>Epigenomics - Chromatin Profiling (CutnRun from Tissue)</t>
  </si>
  <si>
    <t>Epigenomics - Chromatin Profiling (Conformation capture from Tissue)</t>
  </si>
  <si>
    <t>Epigenomics - Chromatin Profiling (Conformation capture from Cell Suspension)</t>
  </si>
  <si>
    <t>Epigenomics - Chromatin Profiling (CutnRun from Cell Suspension)</t>
  </si>
  <si>
    <t>Pull-down/ Enrichment capture DNA</t>
  </si>
  <si>
    <t xml:space="preserve"> </t>
  </si>
  <si>
    <t>Sample Concentration [ng/uL]</t>
  </si>
  <si>
    <t>Project-Specific Customer Comment(s)/Instructions</t>
  </si>
  <si>
    <r>
      <t xml:space="preserve">ORGANISM (i.e. human, mouse, </t>
    </r>
    <r>
      <rPr>
        <b/>
        <i/>
        <sz val="12"/>
        <color rgb="FF000000"/>
        <rFont val="Calibri"/>
        <family val="2"/>
      </rPr>
      <t>S.cerevisiae</t>
    </r>
    <r>
      <rPr>
        <b/>
        <sz val="12"/>
        <color rgb="FF000000"/>
        <rFont val="Calibri"/>
        <family val="2"/>
      </rPr>
      <t>):</t>
    </r>
  </si>
  <si>
    <t>Please use 'Customer Comment(s)/Instructions' sections for additional project-specific and sample-specific information. For example, if you have spiked in Rnase inhibitor into your resuspension/elution buffer, please indicate which Rnase inhibitor you used.</t>
  </si>
  <si>
    <t>Sample-Specific Customer Comments/ Instructions</t>
  </si>
  <si>
    <t>Quality metrics such as 260/280 and 260/230 ratios are useful for estimating nucleic acid purity, and can be gotten using NanoDrop. In NGS workflows, the preparation of sequencing libraries is a critical step. Pure nucleic acid samples facilitate the efficient and uniform creation of sequencing libraries, reducing the likelihood of biased or uneven representation of genomic regions in the final data. Nevertheless, Nanodrop should not be relied upon for precise quantification of nucleic acids. At PMGC, we employ fluorometric assays to quantify and normalize inputs for NGS assays.</t>
  </si>
  <si>
    <t>Nucleic acid quality:</t>
  </si>
  <si>
    <t>A 260/280 ratio of ~ 1.8 is generally accepted as “pure” for DNA.</t>
  </si>
  <si>
    <t>A 260/280 ratio of ~ 2.0 is generally accepted as “pure” for RNA.</t>
  </si>
  <si>
    <t>The 260/230 values for a “pure” nucleic acid are often higher than the respective 260/280 values and are commonly in the range of 1.8 – 2.2.</t>
  </si>
  <si>
    <t>Depth of coverage or fold coverage per sample:</t>
  </si>
  <si>
    <r>
      <t xml:space="preserve">Please select </t>
    </r>
    <r>
      <rPr>
        <b/>
        <sz val="12"/>
        <color rgb="FFFF6600"/>
        <rFont val="Calibri"/>
        <family val="2"/>
      </rPr>
      <t>NGS ASSAY:</t>
    </r>
  </si>
  <si>
    <t>PMGC _seq output requirement for project (M clusters):</t>
  </si>
  <si>
    <t>Calculation of Results Using Coverage Needed</t>
  </si>
  <si>
    <t>Total output required = region size * coverage / ((1-duplicates/100) * on target/100)</t>
  </si>
  <si>
    <t>Output per unit = clusters per unit * read length</t>
  </si>
  <si>
    <t>Number of units (flow cells or lanes) = total output required / output per unit</t>
  </si>
  <si>
    <t>Number of samples = output per unit / total output required</t>
  </si>
  <si>
    <t>User Input Required</t>
  </si>
  <si>
    <t>Calculation by region type</t>
  </si>
  <si>
    <t>Region size (Mbp)</t>
  </si>
  <si>
    <t>Mbp</t>
  </si>
  <si>
    <t>v8 Exome</t>
  </si>
  <si>
    <t>% duplicates</t>
  </si>
  <si>
    <t>%</t>
  </si>
  <si>
    <t>2%-15% (DNA FFPE are typically at the high end)</t>
  </si>
  <si>
    <t>% mapping rate</t>
  </si>
  <si>
    <t>% usable rate</t>
  </si>
  <si>
    <t>Coverage (1X)</t>
  </si>
  <si>
    <t>x</t>
  </si>
  <si>
    <t>Total output required (Mbp)</t>
  </si>
  <si>
    <t>Read length (bp)</t>
  </si>
  <si>
    <t>bp</t>
  </si>
  <si>
    <t>PE 150 = 300; PE 100 = 200</t>
  </si>
  <si>
    <t>Required # of clusters per sample (M)</t>
  </si>
  <si>
    <t>M</t>
  </si>
  <si>
    <t>Total # of samples</t>
  </si>
  <si>
    <t>Number of clusters per project (M)</t>
  </si>
  <si>
    <t>% FC</t>
  </si>
  <si>
    <t>Calculation by instrument</t>
  </si>
  <si>
    <t>Flowcell type</t>
  </si>
  <si>
    <t>NovaSeq SP 800M</t>
  </si>
  <si>
    <t>MiSeq v2 1M</t>
  </si>
  <si>
    <t>Flowcell output in # of clusters</t>
  </si>
  <si>
    <t># of clusters</t>
  </si>
  <si>
    <t>MiSeq v2 4M</t>
  </si>
  <si>
    <t>Flowcell output in Mbp ("output per unit")</t>
  </si>
  <si>
    <t>MiSeq v2 15M</t>
  </si>
  <si>
    <t>Number of samples that will fit onto the FC</t>
  </si>
  <si>
    <t># of samples</t>
  </si>
  <si>
    <t>MiSeq v3 25M</t>
  </si>
  <si>
    <t>Total # of clusters per sample</t>
  </si>
  <si>
    <t>NextSeq MO 130M</t>
  </si>
  <si>
    <t>Appropriate Instrument</t>
  </si>
  <si>
    <t>NextSeq HO 400M</t>
  </si>
  <si>
    <t>NovaSeq S1 1,600M</t>
  </si>
  <si>
    <t>NovaSeq S2 4,400M</t>
  </si>
  <si>
    <t>NovaSeq S4 10,000M</t>
  </si>
  <si>
    <t>NovaSeq X 10B 10,000M</t>
  </si>
  <si>
    <t>NovaSeq X 25B 25,000M</t>
  </si>
  <si>
    <t>Terminology</t>
  </si>
  <si>
    <t>Clusters</t>
  </si>
  <si>
    <t>= Read-pairs</t>
  </si>
  <si>
    <t>Reads</t>
  </si>
  <si>
    <t>= 2X # of Clusters</t>
  </si>
  <si>
    <t>PMGC ProjectID</t>
  </si>
  <si>
    <t>Please fill in all mandatory fields (highlighted in blue)</t>
  </si>
  <si>
    <t>plasma-isolated cfDNA</t>
  </si>
  <si>
    <t>Bulk DNA Sample Submission Form (SSF)</t>
  </si>
  <si>
    <t>cell line-isolated gDNA</t>
  </si>
  <si>
    <t>cell line-isolated cfDNA</t>
  </si>
  <si>
    <t>Whole Genome Libraries (WGS)</t>
  </si>
  <si>
    <t>Whole Exome Libraries (WES)</t>
  </si>
  <si>
    <t>FFPE repair + Whole Genome Libraries (FFPE-WGS)</t>
  </si>
  <si>
    <t>Target Capture (custom capture panel)</t>
  </si>
  <si>
    <t>Partially degraded DNA (non-FFPE)</t>
  </si>
  <si>
    <t>Intact/HMW gDNA (pre-shearing)</t>
  </si>
  <si>
    <t>Sheared gDNA (post-shearing)</t>
  </si>
  <si>
    <t>PMGC does not offer the Sample TYPE and NGS ASSAY combination you have selected as a service.</t>
  </si>
  <si>
    <t>Select a compatible Sample TYPE and NGS ASSAY combination above before proceeding.</t>
  </si>
  <si>
    <t>Sample Type submitted</t>
  </si>
  <si>
    <t>Requested assay</t>
  </si>
  <si>
    <t>Epigenomics - Chromatin Profiling</t>
  </si>
  <si>
    <t>Sample Quantity: Tissue weight in mg/# of cells in suspension</t>
  </si>
  <si>
    <t>Need technical assistance with this form? Email: tanja.durbic@uhn.ca</t>
  </si>
  <si>
    <t>Name of your project (Project Name):</t>
  </si>
  <si>
    <t>Contact tanja.durbic@uhn.ca regarding sample type and assay compatibility questions.</t>
  </si>
  <si>
    <t>PMGC Comments</t>
  </si>
  <si>
    <t>If you are uncertain about the quality of the nucleic acid, please provide your best guess.</t>
  </si>
  <si>
    <t>Refer to the 'Assay Input Requirements' tab for maximum volumes and concentrations applicable to the chosen assay. Failure to comply with submission requirements may result in sample-assay incompatibility issues.</t>
  </si>
  <si>
    <t>In an effort to streamline the sequencing process and expedite sequencing timelines, PMGC has recently implemented default sequencing parameters. If you wish to sequence outside of the default parameters, please leave us a note in the Customer Comments/Instructions section.</t>
  </si>
  <si>
    <t>Default depth of coverage per assay type:
RNA-Seq (ribo-) = 40 M (40M-80M)
mRNA-Seq (polyA+) = 40 M (40M-200M)
small RNA-Seq = 1-5 M</t>
  </si>
  <si>
    <r>
      <t xml:space="preserve">Kindly complete this form if you intend to submit samples for bulk genomic and bulk epigenomic libraries at the PMGC. </t>
    </r>
    <r>
      <rPr>
        <b/>
        <i/>
        <sz val="12"/>
        <color rgb="FF000000"/>
        <rFont val="Calibri Light"/>
        <family val="2"/>
        <scheme val="major"/>
      </rPr>
      <t>See table below for a complete list of assays that this form covers.</t>
    </r>
  </si>
  <si>
    <r>
      <t xml:space="preserve">The Sample Submission Guide (SSG) encompasses crucial details regarding Sample Submission Requirements, Assay and Read Depth Recommendations, as well as Input amounts, volumes, and sample quality guidelines. It is strongly advised that you thoroughly review the Guide corresponding to the assay needed for your project. </t>
    </r>
    <r>
      <rPr>
        <b/>
        <sz val="12"/>
        <color rgb="FF000000"/>
        <rFont val="Calibri Light"/>
        <family val="2"/>
        <scheme val="major"/>
      </rPr>
      <t xml:space="preserve">Neglecting to adhere to the submission guidelines may lead to issues of sample-assay incompatibility. </t>
    </r>
    <r>
      <rPr>
        <sz val="12"/>
        <color rgb="FF000000"/>
        <rFont val="Calibri Light"/>
        <family val="2"/>
        <scheme val="major"/>
      </rPr>
      <t>We urge you to read the Sample Submission Guide (SSG) before initiating work on your project.</t>
    </r>
  </si>
  <si>
    <r>
      <t xml:space="preserve">Please use the </t>
    </r>
    <r>
      <rPr>
        <b/>
        <sz val="12"/>
        <color rgb="FF000000"/>
        <rFont val="Calibri Light"/>
        <family val="2"/>
        <scheme val="major"/>
      </rPr>
      <t xml:space="preserve">Bulk Epi/Genomics Submission Form </t>
    </r>
    <r>
      <rPr>
        <sz val="12"/>
        <color rgb="FF000000"/>
        <rFont val="Calibri Light"/>
        <family val="2"/>
        <scheme val="major"/>
      </rPr>
      <t>for the following assays:</t>
    </r>
  </si>
  <si>
    <t>PMGC Bulk DNA Guidelines.pdf</t>
  </si>
  <si>
    <t>Storage Feezer ID</t>
  </si>
  <si>
    <t>Storage Box ID</t>
  </si>
  <si>
    <t>Mass available (ng) as per client report</t>
  </si>
  <si>
    <t>PMGC QC_3 (Qubit [ng/uL])</t>
  </si>
  <si>
    <t>PMGC QC_5 (Total mass (ng))</t>
  </si>
  <si>
    <t>Required maximum volume</t>
  </si>
  <si>
    <t>Failure to comply with submission requirements may result in sample/assay chemistry incompatibility issues and significant delays in processing. Please read 'Assay Input Requirements' tab prior to sample submission to PMGC.</t>
  </si>
  <si>
    <t>Acceptable buffers are molecular biology-grade H2O and EB. Most NGS assays are NOT compatible with high concentrations of EDTA. TE contains EDTA.
A few assays tolerate Low TE (0.1mM EDTA).
If you are submitting RNA, it is acceptable to spike in RNase inhibitor into elution/resuspension buffer.</t>
  </si>
  <si>
    <t>Ideal sample concentration (ng/uL) quantified via a fluorescence method (NanoDrop not accepted)</t>
  </si>
  <si>
    <t>Additional Customer Notes (e.g., project description, sample quality, batching preferences, sample priority, etc)</t>
  </si>
  <si>
    <r>
      <t>We use Sample Submission Forms (SSFs) to track your samples through our various pipelines. If samples are submitted without a SSF or with an incomplete or inaccurate form,</t>
    </r>
    <r>
      <rPr>
        <b/>
        <sz val="12"/>
        <rFont val="Calibri Light"/>
        <family val="2"/>
        <scheme val="major"/>
      </rPr>
      <t xml:space="preserve"> your project will be temporarily placed on hold.</t>
    </r>
    <r>
      <rPr>
        <sz val="12"/>
        <color rgb="FF000000"/>
        <rFont val="Calibri Light"/>
        <family val="2"/>
        <scheme val="major"/>
      </rPr>
      <t xml:space="preserve"> Processing will not commence until we receive a completed form.</t>
    </r>
  </si>
  <si>
    <r>
      <t xml:space="preserve">The standard service processing times typically span 4-6 weeks, a duration affected by variables such as the assay type, sequencing requirements, the quality and quantity of submitted samples, the availability of reagents through our vendors, and seasonal fluctuations in submission volumes. </t>
    </r>
    <r>
      <rPr>
        <b/>
        <sz val="12"/>
        <rFont val="Calibri Light"/>
        <family val="2"/>
        <scheme val="major"/>
      </rPr>
      <t>Processing times may deviate from the typical span</t>
    </r>
    <r>
      <rPr>
        <sz val="12"/>
        <rFont val="Calibri Light"/>
        <family val="2"/>
        <scheme val="major"/>
      </rPr>
      <t>, either shorter or longer</t>
    </r>
    <r>
      <rPr>
        <b/>
        <sz val="12"/>
        <rFont val="Calibri Light"/>
        <family val="2"/>
        <scheme val="major"/>
      </rPr>
      <t>.</t>
    </r>
    <r>
      <rPr>
        <sz val="12"/>
        <color rgb="FFFF0000"/>
        <rFont val="Calibri Light"/>
        <family val="2"/>
        <scheme val="major"/>
      </rPr>
      <t xml:space="preserve"> </t>
    </r>
    <r>
      <rPr>
        <sz val="12"/>
        <rFont val="Calibri Light"/>
        <family val="2"/>
        <scheme val="major"/>
      </rPr>
      <t>We w</t>
    </r>
    <r>
      <rPr>
        <sz val="12"/>
        <color rgb="FF000000"/>
        <rFont val="Calibri Light"/>
        <family val="2"/>
        <scheme val="major"/>
      </rPr>
      <t>ill make every effort to notify you in email form and in advance of any expected variations in processing times.</t>
    </r>
  </si>
  <si>
    <r>
      <t xml:space="preserve">Kindly perform basic quality controls (QC) on your samples before submission (i.e. Nanodrop for sample purity, gel for sample integrity, qubit for sample concentration). If the 260/280 and 260/230 values fall outside the recommended range for the specific nucleic acid type you are handling, we recommend cleaning up your samples before submitting them. </t>
    </r>
    <r>
      <rPr>
        <b/>
        <sz val="12"/>
        <rFont val="Calibri Light"/>
        <family val="2"/>
        <scheme val="major"/>
      </rPr>
      <t>We do not guarantee library preparation performace for samples of poor quality (samples contaminated during extaction), where the sample amount is outside the recommended assay range, FFPE samples, and samples that have been eluted in an incompatible elution buffer (incompatible elution buffer are those that contain EDTA or other chelating agents that interfer with enzymology of NGS preps).</t>
    </r>
    <r>
      <rPr>
        <sz val="12"/>
        <color rgb="FF000000"/>
        <rFont val="Calibri Light"/>
        <family val="2"/>
        <scheme val="major"/>
      </rPr>
      <t xml:space="preserve">  If sample QC results are outside the assay requirements at the library preparation stage, you will be responsible for the costs associated with unsuccessful library preparations.</t>
    </r>
  </si>
  <si>
    <r>
      <t xml:space="preserve">50% Upfront Payment for Specialized Chemistries: </t>
    </r>
    <r>
      <rPr>
        <sz val="12"/>
        <color rgb="FF000000"/>
        <rFont val="Calibri Light"/>
        <family val="2"/>
        <scheme val="major"/>
      </rPr>
      <t>For specialized chemistries, we may issue an upfront invoice to be paid upon receipt, prior to project commencement and reagent purchase. This is necessary for costly chemistries, those that cannot be repurposed for other projects, and projects that may require extended timeframes to complete. The upfront payment ensures that we can cover the initial costs associated with procuring unique reagents and materials. Additionally, this payment demonstrates a mutual commitment to the project, ensuring both parties are dedicated to seeing it through to successful completion.</t>
    </r>
  </si>
  <si>
    <t>Calculator made by Tanja Durbic - USE AT OWN RISK</t>
  </si>
  <si>
    <t>Twist Human Methylome Panel 2</t>
  </si>
  <si>
    <t>Yeast Whole Genome</t>
  </si>
  <si>
    <t>Human Whole Genome</t>
  </si>
  <si>
    <t>leave at 100% if you don't want this factored in</t>
  </si>
  <si>
    <t>Read-Pairs</t>
  </si>
  <si>
    <t>= Clusters</t>
  </si>
  <si>
    <r>
      <t xml:space="preserve">Cancellation Policy for Projects: </t>
    </r>
    <r>
      <rPr>
        <sz val="12"/>
        <color rgb="FF000000"/>
        <rFont val="Calibri Light"/>
        <family val="2"/>
        <scheme val="major"/>
      </rPr>
      <t>We operate on a just-in-time reagent procurement system, meaning we order necessary reagents from vendors upon sample receipt. If you choose to cancel the project after we've procured the assay chemistry, you may be liable for covering all related costs. This chargeback is particularly applicable to specialized assays such as micro/small RNA-Seq, epigenomics assays, and single-cell assays.</t>
    </r>
  </si>
  <si>
    <t>Version 1.2 (Rev Aug 2024)</t>
  </si>
  <si>
    <r>
      <t xml:space="preserve">*PMGC will retain non-perishable cell preparation/tissue samples and resulting downstream products no longer than </t>
    </r>
    <r>
      <rPr>
        <b/>
        <i/>
        <u/>
        <sz val="16"/>
        <rFont val="Calibri"/>
        <family val="2"/>
      </rPr>
      <t>3 years</t>
    </r>
    <r>
      <rPr>
        <b/>
        <i/>
        <sz val="16"/>
        <rFont val="Calibri"/>
        <family val="2"/>
      </rPr>
      <t xml:space="preserve"> from the date of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</si>
</sst>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yymmdd;@"/>
    <numFmt numFmtId="165" formatCode="_(* #,##0.0_);_(* \(#,##0.0\);_(* &quot;-&quot;??_);_(@_)"/>
    <numFmt numFmtId="166" formatCode="_(* #,##0_);_(* \(#,##0\);_(* &quot;-&quot;??_);_(@_)"/>
  </numFmts>
  <fonts count="54">
    <font>
      <sz val="10"/>
      <color rgb="FF000000"/>
      <name val="Arial"/>
    </font>
    <font>
      <sz val="11"/>
      <color theme="1"/>
      <name val="Calibri"/>
      <family val="2"/>
      <scheme val="minor"/>
    </font>
    <font>
      <sz val="11"/>
      <color theme="1"/>
      <name val="Calibri"/>
      <family val="2"/>
      <scheme val="minor"/>
    </font>
    <font>
      <sz val="12"/>
      <color rgb="FF000000"/>
      <name val="Calibri Light"/>
      <family val="2"/>
      <scheme val="major"/>
    </font>
    <font>
      <u/>
      <sz val="10"/>
      <color theme="10"/>
      <name val="Arial"/>
      <family val="2"/>
    </font>
    <font>
      <b/>
      <sz val="9"/>
      <color rgb="FF000000"/>
      <name val="Tahoma"/>
      <family val="2"/>
    </font>
    <font>
      <b/>
      <sz val="10"/>
      <color rgb="FF000000"/>
      <name val="+mj-lt"/>
      <charset val="1"/>
    </font>
    <font>
      <sz val="10"/>
      <color rgb="FF000000"/>
      <name val="+mj-lt"/>
      <charset val="1"/>
    </font>
    <font>
      <sz val="12"/>
      <color theme="2" tint="-9.9978637043366805E-2"/>
      <name val="Calibri Light"/>
      <family val="2"/>
      <scheme val="major"/>
    </font>
    <font>
      <sz val="10"/>
      <color rgb="FF000000"/>
      <name val="Arial"/>
      <family val="2"/>
    </font>
    <font>
      <u/>
      <sz val="12"/>
      <color theme="10"/>
      <name val="Calibri Light"/>
      <family val="2"/>
      <scheme val="major"/>
    </font>
    <font>
      <sz val="12"/>
      <color theme="4"/>
      <name val="Calibri Light"/>
      <family val="2"/>
      <scheme val="major"/>
    </font>
    <font>
      <sz val="8"/>
      <name val="Arial"/>
      <family val="2"/>
    </font>
    <font>
      <sz val="12"/>
      <color theme="1"/>
      <name val="Calibri"/>
      <family val="2"/>
    </font>
    <font>
      <sz val="12"/>
      <color rgb="FF000000"/>
      <name val="Calibri"/>
      <family val="2"/>
    </font>
    <font>
      <b/>
      <sz val="12"/>
      <name val="Calibri"/>
      <family val="2"/>
    </font>
    <font>
      <b/>
      <sz val="12"/>
      <color theme="1"/>
      <name val="Calibri"/>
      <family val="2"/>
    </font>
    <font>
      <b/>
      <sz val="12"/>
      <color rgb="FF000000"/>
      <name val="Calibri"/>
      <family val="2"/>
    </font>
    <font>
      <sz val="12"/>
      <name val="Calibri"/>
      <family val="2"/>
    </font>
    <font>
      <b/>
      <i/>
      <sz val="12"/>
      <color rgb="FF000000"/>
      <name val="Calibri"/>
      <family val="2"/>
    </font>
    <font>
      <sz val="12"/>
      <color theme="2" tint="-0.249977111117893"/>
      <name val="Calibri"/>
      <family val="2"/>
    </font>
    <font>
      <b/>
      <sz val="12"/>
      <color rgb="FFFF6600"/>
      <name val="Calibri"/>
      <family val="2"/>
    </font>
    <font>
      <b/>
      <sz val="12"/>
      <color theme="2" tint="-0.249977111117893"/>
      <name val="Calibri"/>
      <family val="2"/>
    </font>
    <font>
      <b/>
      <sz val="11"/>
      <color theme="1"/>
      <name val="Courier New"/>
      <family val="3"/>
    </font>
    <font>
      <sz val="11"/>
      <color theme="1"/>
      <name val="Courier New"/>
      <family val="3"/>
    </font>
    <font>
      <sz val="11"/>
      <color rgb="FF333333"/>
      <name val="Courier New"/>
      <family val="3"/>
    </font>
    <font>
      <sz val="11"/>
      <color rgb="FFFFFFFF"/>
      <name val="Courier New"/>
      <family val="3"/>
    </font>
    <font>
      <sz val="11"/>
      <name val="Courier New"/>
      <family val="3"/>
    </font>
    <font>
      <sz val="11"/>
      <color rgb="FF000000"/>
      <name val="Courier New"/>
      <family val="3"/>
    </font>
    <font>
      <sz val="12"/>
      <color theme="0"/>
      <name val="Calibri"/>
      <family val="2"/>
    </font>
    <font>
      <b/>
      <sz val="16"/>
      <name val="Calibri"/>
      <family val="2"/>
    </font>
    <font>
      <sz val="14"/>
      <color theme="0"/>
      <name val="Calibri"/>
      <family val="2"/>
    </font>
    <font>
      <sz val="36"/>
      <color theme="0"/>
      <name val="Calibri"/>
      <family val="2"/>
    </font>
    <font>
      <sz val="72"/>
      <color theme="0"/>
      <name val="Calibri"/>
      <family val="2"/>
    </font>
    <font>
      <sz val="11"/>
      <color rgb="FF000000"/>
      <name val="Calibri Light"/>
      <family val="2"/>
      <scheme val="major"/>
    </font>
    <font>
      <sz val="11"/>
      <name val="Calibri Light"/>
      <family val="2"/>
      <scheme val="major"/>
    </font>
    <font>
      <b/>
      <sz val="11"/>
      <color rgb="FF000000"/>
      <name val="Calibri Light"/>
      <family val="2"/>
      <scheme val="major"/>
    </font>
    <font>
      <u/>
      <sz val="11"/>
      <color theme="10"/>
      <name val="Calibri Light"/>
      <family val="2"/>
      <scheme val="major"/>
    </font>
    <font>
      <b/>
      <sz val="12"/>
      <color rgb="FF000000"/>
      <name val="Calibri Light"/>
      <family val="2"/>
      <scheme val="major"/>
    </font>
    <font>
      <sz val="12"/>
      <color theme="0"/>
      <name val="Calibri Light"/>
      <family val="2"/>
      <scheme val="major"/>
    </font>
    <font>
      <b/>
      <i/>
      <sz val="12"/>
      <color rgb="FF000000"/>
      <name val="Calibri Light"/>
      <family val="2"/>
      <scheme val="major"/>
    </font>
    <font>
      <u/>
      <sz val="12"/>
      <color theme="8"/>
      <name val="Calibri Light"/>
      <family val="2"/>
      <scheme val="major"/>
    </font>
    <font>
      <b/>
      <sz val="12"/>
      <color rgb="FFFF0000"/>
      <name val="Calibri Light"/>
      <family val="2"/>
      <scheme val="major"/>
    </font>
    <font>
      <b/>
      <sz val="12"/>
      <name val="Calibri Light"/>
      <family val="2"/>
      <scheme val="major"/>
    </font>
    <font>
      <sz val="12"/>
      <name val="Calibri Light"/>
      <family val="2"/>
      <scheme val="major"/>
    </font>
    <font>
      <sz val="12"/>
      <color rgb="FFFF0000"/>
      <name val="Calibri Light"/>
      <family val="2"/>
      <scheme val="major"/>
    </font>
    <font>
      <b/>
      <sz val="12"/>
      <color rgb="FF0096FF"/>
      <name val="Calibri Light"/>
      <family val="2"/>
      <scheme val="major"/>
    </font>
    <font>
      <sz val="12"/>
      <color rgb="FFF91E00"/>
      <name val="Calibri Light"/>
      <family val="2"/>
      <scheme val="major"/>
    </font>
    <font>
      <sz val="12"/>
      <color rgb="FF0096FF"/>
      <name val="Calibri Light"/>
      <family val="2"/>
      <scheme val="major"/>
    </font>
    <font>
      <sz val="16"/>
      <color rgb="FFFF0000"/>
      <name val="Calibri"/>
      <family val="2"/>
    </font>
    <font>
      <b/>
      <i/>
      <sz val="16"/>
      <name val="Calibri"/>
      <family val="2"/>
    </font>
    <font>
      <b/>
      <i/>
      <u/>
      <sz val="16"/>
      <name val="Calibri"/>
      <family val="2"/>
    </font>
    <font>
      <sz val="10"/>
      <color rgb="FF000000"/>
      <name val="Calibri"/>
      <family val="2"/>
    </font>
    <font>
      <b/>
      <sz val="14"/>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rgb="FFFFFF00"/>
      </patternFill>
    </fill>
    <fill>
      <patternFill patternType="solid">
        <fgColor theme="9" tint="0.79998168889431442"/>
        <bgColor indexed="64"/>
      </patternFill>
    </fill>
    <fill>
      <patternFill patternType="solid">
        <fgColor theme="7"/>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DEDED"/>
        <bgColor indexed="64"/>
      </patternFill>
    </fill>
    <fill>
      <patternFill patternType="solid">
        <fgColor rgb="FF0D1F31"/>
        <bgColor indexed="64"/>
      </patternFill>
    </fill>
    <fill>
      <patternFill patternType="solid">
        <fgColor theme="4" tint="0.79998168889431442"/>
        <bgColor indexed="64"/>
      </patternFill>
    </fill>
    <fill>
      <patternFill patternType="solid">
        <fgColor theme="4" tint="0.79998168889431442"/>
        <bgColor rgb="FFFFFF00"/>
      </patternFill>
    </fill>
    <fill>
      <patternFill patternType="solid">
        <fgColor theme="5"/>
        <bgColor indexed="64"/>
      </patternFill>
    </fill>
    <fill>
      <patternFill patternType="solid">
        <fgColor rgb="FF92D050"/>
        <bgColor indexed="64"/>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medium">
        <color theme="1"/>
      </left>
      <right style="thin">
        <color theme="2" tint="-0.249977111117893"/>
      </right>
      <top style="medium">
        <color theme="1"/>
      </top>
      <bottom style="medium">
        <color theme="1"/>
      </bottom>
      <diagonal/>
    </border>
    <border>
      <left style="thin">
        <color theme="2" tint="-0.249977111117893"/>
      </left>
      <right style="thin">
        <color theme="2" tint="-0.249977111117893"/>
      </right>
      <top style="medium">
        <color theme="1"/>
      </top>
      <bottom style="medium">
        <color theme="1"/>
      </bottom>
      <diagonal/>
    </border>
    <border>
      <left style="thin">
        <color theme="2" tint="-0.249977111117893"/>
      </left>
      <right style="medium">
        <color theme="1"/>
      </right>
      <top style="medium">
        <color theme="1"/>
      </top>
      <bottom style="medium">
        <color theme="1"/>
      </bottom>
      <diagonal/>
    </border>
    <border>
      <left style="thin">
        <color theme="6"/>
      </left>
      <right/>
      <top/>
      <bottom/>
      <diagonal/>
    </border>
    <border>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2" tint="-0.249977111117893"/>
      </top>
      <bottom/>
      <diagonal/>
    </border>
    <border>
      <left/>
      <right/>
      <top/>
      <bottom style="thin">
        <color theme="2"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4" fillId="0" borderId="0" applyNumberForma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45">
    <xf numFmtId="0" fontId="0" fillId="0" borderId="0" xfId="0"/>
    <xf numFmtId="0" fontId="3" fillId="2" borderId="0" xfId="0" applyFont="1" applyFill="1" applyAlignment="1">
      <alignment vertical="center"/>
    </xf>
    <xf numFmtId="0" fontId="3" fillId="2" borderId="1" xfId="0" applyFont="1" applyFill="1" applyBorder="1" applyAlignment="1">
      <alignment horizontal="center" vertical="center"/>
    </xf>
    <xf numFmtId="0" fontId="8" fillId="2" borderId="1"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right" vertical="center"/>
    </xf>
    <xf numFmtId="0" fontId="10" fillId="2" borderId="1" xfId="1" applyFont="1" applyFill="1" applyBorder="1" applyAlignment="1">
      <alignment vertical="center"/>
    </xf>
    <xf numFmtId="0" fontId="3" fillId="0" borderId="1" xfId="0" applyFont="1" applyBorder="1" applyAlignment="1">
      <alignment vertical="top" wrapText="1"/>
    </xf>
    <xf numFmtId="0" fontId="3" fillId="2" borderId="0" xfId="0" applyFont="1" applyFill="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0" xfId="0" applyFont="1" applyFill="1" applyAlignment="1">
      <alignment vertical="center" wrapText="1"/>
    </xf>
    <xf numFmtId="0" fontId="3" fillId="0" borderId="1" xfId="0" applyFont="1" applyBorder="1" applyAlignment="1">
      <alignment wrapText="1"/>
    </xf>
    <xf numFmtId="0" fontId="8" fillId="2" borderId="1" xfId="0" applyFont="1" applyFill="1" applyBorder="1" applyAlignment="1">
      <alignment horizontal="right" vertical="center" wrapText="1"/>
    </xf>
    <xf numFmtId="0" fontId="8" fillId="0" borderId="1" xfId="0" applyFont="1" applyBorder="1" applyAlignment="1">
      <alignment wrapText="1"/>
    </xf>
    <xf numFmtId="0" fontId="8" fillId="2" borderId="1" xfId="0" applyFont="1" applyFill="1" applyBorder="1" applyAlignment="1">
      <alignment horizontal="right" vertical="center"/>
    </xf>
    <xf numFmtId="0" fontId="8" fillId="2" borderId="1" xfId="0" applyFont="1" applyFill="1" applyBorder="1" applyAlignment="1">
      <alignment vertical="center" wrapText="1"/>
    </xf>
    <xf numFmtId="165" fontId="3" fillId="2" borderId="1" xfId="2" applyNumberFormat="1" applyFont="1" applyFill="1" applyBorder="1" applyAlignment="1">
      <alignment horizontal="right"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Border="1" applyAlignment="1">
      <alignment vertical="center"/>
    </xf>
    <xf numFmtId="0" fontId="16" fillId="2" borderId="1" xfId="0" applyFont="1" applyFill="1" applyBorder="1" applyAlignment="1">
      <alignment vertical="center"/>
    </xf>
    <xf numFmtId="0" fontId="17" fillId="2" borderId="1" xfId="0" applyFont="1" applyFill="1" applyBorder="1" applyAlignment="1">
      <alignment vertical="center" wrapText="1"/>
    </xf>
    <xf numFmtId="0" fontId="16" fillId="2" borderId="1" xfId="0" applyFont="1" applyFill="1" applyBorder="1" applyAlignment="1">
      <alignment vertical="center" wrapText="1"/>
    </xf>
    <xf numFmtId="0" fontId="13" fillId="2" borderId="1" xfId="0" applyFont="1" applyFill="1" applyBorder="1" applyAlignment="1">
      <alignment vertical="center"/>
    </xf>
    <xf numFmtId="0" fontId="18" fillId="2" borderId="1" xfId="0" applyFont="1" applyFill="1" applyBorder="1" applyAlignment="1">
      <alignment horizontal="right" vertical="center"/>
    </xf>
    <xf numFmtId="0" fontId="15" fillId="2" borderId="1" xfId="0" applyFont="1" applyFill="1" applyBorder="1" applyAlignment="1">
      <alignment horizontal="left" vertical="center" wrapText="1"/>
    </xf>
    <xf numFmtId="0" fontId="16" fillId="2" borderId="0" xfId="0" applyFont="1" applyFill="1" applyBorder="1" applyAlignment="1">
      <alignment vertical="center" wrapText="1"/>
    </xf>
    <xf numFmtId="0" fontId="13" fillId="2" borderId="0" xfId="0" applyFont="1" applyFill="1" applyBorder="1" applyAlignment="1">
      <alignment horizontal="left" vertical="center"/>
    </xf>
    <xf numFmtId="0" fontId="14" fillId="2" borderId="0" xfId="0" applyFont="1" applyFill="1" applyAlignment="1">
      <alignment vertical="center"/>
    </xf>
    <xf numFmtId="0" fontId="20" fillId="2" borderId="1" xfId="0" applyFont="1" applyFill="1" applyBorder="1" applyAlignment="1">
      <alignment horizontal="center" vertical="center" wrapText="1"/>
    </xf>
    <xf numFmtId="0" fontId="18" fillId="4" borderId="1" xfId="0" applyFont="1" applyFill="1" applyBorder="1" applyAlignment="1">
      <alignment vertical="center"/>
    </xf>
    <xf numFmtId="0" fontId="14" fillId="2" borderId="1" xfId="0" applyFont="1" applyFill="1" applyBorder="1" applyAlignment="1">
      <alignment vertical="center"/>
    </xf>
    <xf numFmtId="0" fontId="15" fillId="4" borderId="1" xfId="0" applyFont="1" applyFill="1" applyBorder="1" applyAlignment="1">
      <alignment vertical="center"/>
    </xf>
    <xf numFmtId="0" fontId="18" fillId="2" borderId="0" xfId="0" applyFont="1" applyFill="1" applyAlignment="1">
      <alignment vertical="center"/>
    </xf>
    <xf numFmtId="0" fontId="14" fillId="2" borderId="1" xfId="0" applyFont="1" applyFill="1" applyBorder="1" applyAlignment="1">
      <alignment horizontal="center" vertical="center" wrapText="1"/>
    </xf>
    <xf numFmtId="0" fontId="17" fillId="2" borderId="1" xfId="0" applyFont="1" applyFill="1" applyBorder="1" applyAlignment="1">
      <alignment vertical="center"/>
    </xf>
    <xf numFmtId="0" fontId="21"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0" fillId="2" borderId="1" xfId="0" applyFont="1" applyFill="1" applyBorder="1" applyAlignment="1">
      <alignment horizontal="right" vertical="center"/>
    </xf>
    <xf numFmtId="0" fontId="14" fillId="2" borderId="0" xfId="0" applyFont="1" applyFill="1" applyBorder="1" applyAlignment="1">
      <alignment vertical="center"/>
    </xf>
    <xf numFmtId="0" fontId="15" fillId="4" borderId="0" xfId="0" applyFont="1" applyFill="1" applyBorder="1" applyAlignment="1">
      <alignment vertical="center"/>
    </xf>
    <xf numFmtId="0" fontId="14" fillId="2" borderId="0" xfId="0" applyFont="1" applyFill="1" applyBorder="1"/>
    <xf numFmtId="0" fontId="29" fillId="2" borderId="0" xfId="0" applyFont="1" applyFill="1" applyAlignment="1">
      <alignment vertical="center"/>
    </xf>
    <xf numFmtId="0" fontId="20" fillId="2" borderId="1" xfId="0" applyFont="1" applyFill="1" applyBorder="1" applyAlignment="1">
      <alignment vertical="center"/>
    </xf>
    <xf numFmtId="0" fontId="33" fillId="10" borderId="0" xfId="0" applyFont="1" applyFill="1" applyAlignment="1">
      <alignment vertical="center"/>
    </xf>
    <xf numFmtId="0" fontId="31" fillId="10" borderId="7" xfId="0" applyFont="1" applyFill="1" applyBorder="1" applyAlignment="1">
      <alignment horizontal="center" vertical="center"/>
    </xf>
    <xf numFmtId="14" fontId="13" fillId="11" borderId="1" xfId="0" applyNumberFormat="1" applyFont="1" applyFill="1" applyBorder="1" applyAlignment="1">
      <alignment horizontal="right" vertical="center"/>
    </xf>
    <xf numFmtId="0" fontId="13" fillId="11" borderId="1" xfId="0" applyFont="1" applyFill="1" applyBorder="1" applyAlignment="1">
      <alignment horizontal="right" vertical="center"/>
    </xf>
    <xf numFmtId="0" fontId="14" fillId="11" borderId="1" xfId="0" applyFont="1" applyFill="1" applyBorder="1" applyAlignment="1">
      <alignment horizontal="right" vertical="center"/>
    </xf>
    <xf numFmtId="0" fontId="18" fillId="11" borderId="1" xfId="0" applyFont="1" applyFill="1" applyBorder="1" applyAlignment="1">
      <alignment horizontal="right" vertical="center" wrapText="1"/>
    </xf>
    <xf numFmtId="0" fontId="18" fillId="12" borderId="1" xfId="0" applyFont="1" applyFill="1" applyBorder="1" applyAlignment="1">
      <alignment horizontal="right" vertical="center"/>
    </xf>
    <xf numFmtId="0" fontId="13" fillId="11" borderId="1" xfId="0" applyFont="1" applyFill="1" applyBorder="1" applyAlignment="1">
      <alignment vertical="center"/>
    </xf>
    <xf numFmtId="0" fontId="14" fillId="11" borderId="1" xfId="0" applyFont="1" applyFill="1" applyBorder="1" applyAlignment="1">
      <alignment horizontal="right" vertical="center" wrapText="1"/>
    </xf>
    <xf numFmtId="0" fontId="18" fillId="11" borderId="1" xfId="0" applyFont="1" applyFill="1" applyBorder="1" applyAlignment="1">
      <alignment horizontal="right" vertical="center"/>
    </xf>
    <xf numFmtId="0" fontId="34" fillId="0" borderId="0" xfId="0" applyFont="1"/>
    <xf numFmtId="0" fontId="34" fillId="5" borderId="0" xfId="0" applyFont="1" applyFill="1"/>
    <xf numFmtId="0" fontId="35" fillId="0" borderId="0" xfId="0" applyFont="1"/>
    <xf numFmtId="164" fontId="34" fillId="0" borderId="0" xfId="0" quotePrefix="1" applyNumberFormat="1" applyFont="1"/>
    <xf numFmtId="0" fontId="36" fillId="0" borderId="0" xfId="0" applyFont="1"/>
    <xf numFmtId="0" fontId="37" fillId="0" borderId="0" xfId="1" applyFont="1"/>
    <xf numFmtId="2" fontId="34" fillId="0" borderId="0" xfId="0" applyNumberFormat="1" applyFont="1"/>
    <xf numFmtId="0" fontId="34" fillId="0" borderId="0" xfId="0" applyFont="1" applyFill="1"/>
    <xf numFmtId="0" fontId="15" fillId="11"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3" fillId="2" borderId="0" xfId="0" applyFont="1" applyFill="1"/>
    <xf numFmtId="0" fontId="3" fillId="2" borderId="0" xfId="0" applyFont="1" applyFill="1" applyBorder="1" applyAlignment="1">
      <alignment vertical="center"/>
    </xf>
    <xf numFmtId="0" fontId="3" fillId="2" borderId="0" xfId="0" applyFont="1" applyFill="1" applyBorder="1" applyAlignment="1">
      <alignment horizontal="right" vertical="center"/>
    </xf>
    <xf numFmtId="165" fontId="3" fillId="2" borderId="0" xfId="2" applyNumberFormat="1" applyFont="1" applyFill="1" applyBorder="1" applyAlignment="1">
      <alignment horizontal="right" vertical="center" wrapText="1"/>
    </xf>
    <xf numFmtId="0" fontId="38" fillId="2" borderId="0" xfId="0" applyFont="1" applyFill="1"/>
    <xf numFmtId="0" fontId="3" fillId="2" borderId="0" xfId="0" applyFont="1" applyFill="1" applyBorder="1" applyAlignment="1">
      <alignment vertical="top"/>
    </xf>
    <xf numFmtId="0" fontId="3" fillId="2" borderId="0" xfId="0" applyFont="1" applyFill="1" applyAlignment="1">
      <alignment vertical="top"/>
    </xf>
    <xf numFmtId="0" fontId="3" fillId="3" borderId="1" xfId="0" applyFont="1" applyFill="1" applyBorder="1" applyAlignment="1">
      <alignment vertical="top" wrapText="1"/>
    </xf>
    <xf numFmtId="0" fontId="38" fillId="3" borderId="1" xfId="0" applyFont="1" applyFill="1" applyBorder="1" applyAlignment="1">
      <alignment vertical="top" wrapText="1"/>
    </xf>
    <xf numFmtId="0" fontId="3" fillId="0" borderId="1" xfId="0" applyFont="1" applyBorder="1" applyAlignment="1">
      <alignment vertical="top"/>
    </xf>
    <xf numFmtId="0" fontId="41" fillId="2" borderId="1" xfId="1" applyFont="1" applyFill="1" applyBorder="1" applyAlignment="1">
      <alignment vertical="top"/>
    </xf>
    <xf numFmtId="0" fontId="3" fillId="2" borderId="0" xfId="0" applyFont="1" applyFill="1" applyBorder="1" applyAlignment="1">
      <alignment vertical="top" wrapText="1"/>
    </xf>
    <xf numFmtId="0" fontId="38" fillId="2" borderId="1" xfId="0" applyFont="1" applyFill="1" applyBorder="1" applyAlignment="1">
      <alignment horizontal="center" vertical="center" wrapText="1"/>
    </xf>
    <xf numFmtId="0" fontId="47" fillId="2" borderId="0" xfId="0" applyFont="1" applyFill="1" applyAlignment="1">
      <alignment vertical="center"/>
    </xf>
    <xf numFmtId="0" fontId="46" fillId="2" borderId="0" xfId="0" applyFont="1" applyFill="1" applyAlignment="1">
      <alignment vertical="center"/>
    </xf>
    <xf numFmtId="0" fontId="38" fillId="2" borderId="0" xfId="0" applyFont="1" applyFill="1" applyAlignment="1">
      <alignment vertical="center"/>
    </xf>
    <xf numFmtId="0" fontId="48" fillId="2" borderId="0" xfId="0" applyFont="1" applyFill="1" applyAlignment="1">
      <alignment vertical="center"/>
    </xf>
    <xf numFmtId="0" fontId="3" fillId="2" borderId="0" xfId="0" applyFont="1" applyFill="1" applyAlignment="1">
      <alignment wrapText="1"/>
    </xf>
    <xf numFmtId="0" fontId="38" fillId="0" borderId="0" xfId="0" applyFont="1"/>
    <xf numFmtId="0" fontId="24" fillId="0" borderId="0" xfId="5" applyFont="1"/>
    <xf numFmtId="0" fontId="25" fillId="0" borderId="0" xfId="5" applyFont="1"/>
    <xf numFmtId="0" fontId="27" fillId="0" borderId="0" xfId="5" applyFont="1"/>
    <xf numFmtId="0" fontId="26" fillId="7" borderId="0" xfId="5" applyFont="1" applyFill="1"/>
    <xf numFmtId="0" fontId="23" fillId="3" borderId="0" xfId="5" applyFont="1" applyFill="1"/>
    <xf numFmtId="166" fontId="24" fillId="0" borderId="0" xfId="5" applyNumberFormat="1" applyFont="1"/>
    <xf numFmtId="0" fontId="27" fillId="8" borderId="0" xfId="5" applyFont="1" applyFill="1"/>
    <xf numFmtId="9" fontId="27" fillId="8" borderId="0" xfId="5" applyNumberFormat="1" applyFont="1" applyFill="1"/>
    <xf numFmtId="166" fontId="24" fillId="0" borderId="0" xfId="6" applyNumberFormat="1" applyFont="1"/>
    <xf numFmtId="9" fontId="24" fillId="0" borderId="0" xfId="5" applyNumberFormat="1" applyFont="1"/>
    <xf numFmtId="0" fontId="28" fillId="0" borderId="0" xfId="5" applyFont="1"/>
    <xf numFmtId="0" fontId="23" fillId="9" borderId="0" xfId="5" applyFont="1" applyFill="1"/>
    <xf numFmtId="166" fontId="28" fillId="0" borderId="0" xfId="5" applyNumberFormat="1" applyFont="1" applyAlignment="1">
      <alignment horizontal="right"/>
    </xf>
    <xf numFmtId="166" fontId="27" fillId="0" borderId="0" xfId="5" applyNumberFormat="1" applyFont="1"/>
    <xf numFmtId="3" fontId="27" fillId="0" borderId="0" xfId="5" applyNumberFormat="1" applyFont="1"/>
    <xf numFmtId="1" fontId="27" fillId="0" borderId="0" xfId="5" applyNumberFormat="1" applyFont="1" applyAlignment="1">
      <alignment horizontal="right"/>
    </xf>
    <xf numFmtId="0" fontId="27" fillId="0" borderId="0" xfId="5" applyFont="1" applyAlignment="1">
      <alignment horizontal="right"/>
    </xf>
    <xf numFmtId="166" fontId="28" fillId="0" borderId="0" xfId="6" applyNumberFormat="1" applyFont="1"/>
    <xf numFmtId="0" fontId="24" fillId="0" borderId="0" xfId="5" quotePrefix="1" applyFont="1"/>
    <xf numFmtId="0" fontId="15" fillId="2" borderId="0" xfId="0" applyFont="1" applyFill="1" applyBorder="1" applyAlignment="1">
      <alignment horizontal="center" vertical="center"/>
    </xf>
    <xf numFmtId="0" fontId="20" fillId="2" borderId="1" xfId="0" applyFont="1" applyFill="1" applyBorder="1" applyAlignment="1">
      <alignment horizontal="left" vertical="center"/>
    </xf>
    <xf numFmtId="0" fontId="3" fillId="2" borderId="1" xfId="0" applyFont="1" applyFill="1" applyBorder="1" applyAlignment="1">
      <alignment horizontal="left" vertical="top" wrapText="1"/>
    </xf>
    <xf numFmtId="0" fontId="38" fillId="11" borderId="11" xfId="0" applyFont="1" applyFill="1" applyBorder="1" applyAlignment="1">
      <alignment horizontal="center" vertical="center"/>
    </xf>
    <xf numFmtId="0" fontId="38" fillId="11" borderId="12" xfId="0" applyFont="1" applyFill="1" applyBorder="1" applyAlignment="1">
      <alignment horizontal="center" vertical="center"/>
    </xf>
    <xf numFmtId="0" fontId="39" fillId="10" borderId="12" xfId="0" applyFont="1" applyFill="1" applyBorder="1" applyAlignment="1">
      <alignment horizontal="center" vertical="top"/>
    </xf>
    <xf numFmtId="0" fontId="38" fillId="2" borderId="1" xfId="0" applyFont="1" applyFill="1" applyBorder="1" applyAlignment="1">
      <alignment horizontal="left" vertical="top" wrapText="1"/>
    </xf>
    <xf numFmtId="0" fontId="3" fillId="2" borderId="1" xfId="0" quotePrefix="1" applyFont="1" applyFill="1" applyBorder="1" applyAlignment="1">
      <alignment horizontal="left" vertical="top" wrapText="1"/>
    </xf>
    <xf numFmtId="0" fontId="42" fillId="2" borderId="4" xfId="0" applyFont="1" applyFill="1" applyBorder="1" applyAlignment="1">
      <alignment horizontal="left" vertical="top" wrapText="1"/>
    </xf>
    <xf numFmtId="0" fontId="42" fillId="2" borderId="5" xfId="0" applyFont="1" applyFill="1" applyBorder="1" applyAlignment="1">
      <alignment horizontal="left" vertical="top" wrapText="1"/>
    </xf>
    <xf numFmtId="0" fontId="42" fillId="2" borderId="6" xfId="0" applyFont="1" applyFill="1" applyBorder="1" applyAlignment="1">
      <alignment horizontal="left" vertical="top" wrapText="1"/>
    </xf>
    <xf numFmtId="0" fontId="39" fillId="10" borderId="0" xfId="0" applyFont="1" applyFill="1" applyBorder="1" applyAlignment="1">
      <alignment horizontal="center" vertical="top"/>
    </xf>
    <xf numFmtId="17" fontId="38" fillId="2" borderId="1" xfId="0" applyNumberFormat="1" applyFont="1" applyFill="1" applyBorder="1" applyAlignment="1">
      <alignment horizontal="left" vertical="top" wrapText="1"/>
    </xf>
    <xf numFmtId="0" fontId="3" fillId="2" borderId="0" xfId="0" applyFont="1" applyFill="1" applyAlignment="1">
      <alignment horizontal="center" vertical="top" wrapText="1"/>
    </xf>
    <xf numFmtId="0" fontId="3" fillId="2" borderId="9" xfId="0" applyFont="1" applyFill="1" applyBorder="1" applyAlignment="1">
      <alignment horizontal="left" vertical="top" wrapText="1"/>
    </xf>
    <xf numFmtId="0" fontId="0" fillId="0" borderId="1" xfId="0" applyBorder="1" applyAlignment="1">
      <alignment horizontal="left" vertical="center"/>
    </xf>
    <xf numFmtId="0" fontId="3" fillId="2" borderId="0" xfId="0" applyFont="1" applyFill="1" applyAlignment="1">
      <alignment horizontal="left" vertical="top" wrapText="1"/>
    </xf>
    <xf numFmtId="0" fontId="31" fillId="10" borderId="0" xfId="0" applyFont="1" applyFill="1" applyAlignment="1">
      <alignment horizontal="center" vertical="center" wrapText="1"/>
    </xf>
    <xf numFmtId="0" fontId="32" fillId="10" borderId="7" xfId="0" applyFont="1" applyFill="1" applyBorder="1" applyAlignment="1">
      <alignment horizontal="center" vertical="center"/>
    </xf>
    <xf numFmtId="0" fontId="32" fillId="10" borderId="0" xfId="0" applyFont="1" applyFill="1" applyBorder="1" applyAlignment="1">
      <alignment horizontal="center" vertical="center"/>
    </xf>
    <xf numFmtId="0" fontId="20" fillId="2" borderId="1" xfId="0"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30"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49" fillId="2" borderId="13" xfId="0" applyFont="1" applyFill="1" applyBorder="1" applyAlignment="1">
      <alignment horizontal="center" vertical="center" wrapText="1"/>
    </xf>
    <xf numFmtId="0" fontId="49" fillId="2" borderId="14" xfId="0" applyFont="1" applyFill="1" applyBorder="1" applyAlignment="1">
      <alignment horizontal="center" vertical="center" wrapText="1"/>
    </xf>
    <xf numFmtId="0" fontId="49" fillId="2" borderId="15"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3" fillId="13" borderId="10"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30" fillId="11" borderId="1" xfId="0" applyFont="1" applyFill="1" applyBorder="1" applyAlignment="1">
      <alignment horizontal="center" vertical="center" wrapText="1"/>
    </xf>
    <xf numFmtId="0" fontId="15" fillId="2" borderId="0" xfId="0" applyFont="1" applyFill="1" applyBorder="1" applyAlignment="1">
      <alignment horizontal="center" vertical="center"/>
    </xf>
    <xf numFmtId="0" fontId="23" fillId="6" borderId="0" xfId="5" applyFont="1" applyFill="1" applyAlignment="1">
      <alignment horizontal="center" wrapText="1"/>
    </xf>
    <xf numFmtId="0" fontId="50" fillId="14" borderId="0" xfId="0" applyFont="1" applyFill="1"/>
    <xf numFmtId="0" fontId="52" fillId="14" borderId="0" xfId="0" applyFont="1" applyFill="1"/>
    <xf numFmtId="0" fontId="53" fillId="14" borderId="0" xfId="0" applyFont="1" applyFill="1"/>
    <xf numFmtId="0" fontId="52" fillId="0" borderId="0" xfId="0" applyFont="1"/>
    <xf numFmtId="0" fontId="14" fillId="2" borderId="10" xfId="0" applyFont="1" applyFill="1" applyBorder="1" applyAlignment="1">
      <alignment horizontal="center" vertical="center"/>
    </xf>
    <xf numFmtId="0" fontId="14" fillId="2" borderId="10" xfId="0" applyFont="1" applyFill="1" applyBorder="1" applyAlignment="1">
      <alignment vertical="center"/>
    </xf>
  </cellXfs>
  <cellStyles count="7">
    <cellStyle name="Comma" xfId="2" builtinId="3"/>
    <cellStyle name="Comma 2" xfId="4"/>
    <cellStyle name="Comma 2 2 2" xfId="6"/>
    <cellStyle name="Hyperlink" xfId="1" builtinId="8"/>
    <cellStyle name="Normal" xfId="0" builtinId="0"/>
    <cellStyle name="Normal 2" xfId="3"/>
    <cellStyle name="Normal 3" xf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color rgb="FFFF0000"/>
      </font>
      <fill>
        <patternFill>
          <bgColor theme="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0D1F31"/>
      <color rgb="FFFF6600"/>
      <color rgb="FF009193"/>
      <color rgb="FF6CF8C9"/>
      <color rgb="FFAAE7B1"/>
      <color rgb="FFFF0000"/>
      <color rgb="FF99C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136072</xdr:colOff>
      <xdr:row>0</xdr:row>
      <xdr:rowOff>176892</xdr:rowOff>
    </xdr:from>
    <xdr:to>
      <xdr:col>0</xdr:col>
      <xdr:colOff>3772889</xdr:colOff>
      <xdr:row>0</xdr:row>
      <xdr:rowOff>1026957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2" y="176892"/>
          <a:ext cx="3636817" cy="8500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on/Illumina%20Projects%202021/Sequencing/Completed/Ailles%2021.08.18%20WES/Ailles%20Lab%20LIMS%20-%20PMGC%20to%20make%20lib%20submission%20form%20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on/For%20Sequencing%20Team/Coverage%20calculator_v231221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OPY of Sheet2"/>
      <sheetName val="SampleArrangement"/>
      <sheetName val="QUBIT_2021-08-25_10-44-AM"/>
      <sheetName val="QUBIT_2021-08-30_8-02-AM"/>
      <sheetName val="QUBIT_2021-08-30_11-22-AM"/>
      <sheetName val="QUBIT_2021-08-31_8-01-AM"/>
      <sheetName val="QUBIT_2021-08-31_11-01-AM"/>
      <sheetName val="Quant+Normalization"/>
      <sheetName val="Protocol_SureSelectXTHS2_enzFra"/>
      <sheetName val="QubitData_29-09-2021_16-08-11"/>
      <sheetName val="Pre-Hyb LP Summary"/>
      <sheetName val="Protocol_SureSelectXTHS2_en-2"/>
      <sheetName val="Protocol_Hyb and Capture_batch1"/>
      <sheetName val="Protocol_Hyb and Capture_batch2"/>
      <sheetName val="Protocol_Hyb and Capture_batch3"/>
      <sheetName val="QubitData_12-10-2021_11-49-32"/>
      <sheetName val="QubitData_13-10-2021_17-01-24"/>
      <sheetName val="QubitData_14-10-2021_08-38-35"/>
      <sheetName val="QubitData_15-10-2021_10-06-52"/>
      <sheetName val="Pooling"/>
      <sheetName val="211015_SampleSheet_Ailles_Cesco"/>
      <sheetName val="FC Load"/>
      <sheetName val="SAV"/>
      <sheetName val="Miseq normalization run output"/>
      <sheetName val="Library efficiency"/>
      <sheetName val="Normalized pools"/>
      <sheetName val="QubitData_19-10-2021_16-55-24"/>
      <sheetName val="2021-10-19 - 15-39-33-HSD1000_c"/>
      <sheetName val="Cluster Sheet"/>
      <sheetName val="Pooling Tsao and Ailles"/>
      <sheetName val="Normalized pools2"/>
      <sheetName val="Normalized pools3"/>
      <sheetName val="211021_SampleSheet_Ailles_Tsao"/>
      <sheetName val="xCOVERAGE"/>
      <sheetName val="Sheet4"/>
      <sheetName val="211103_SampleSheet_Aille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I4"/>
          <cell r="J4" t="e">
            <v>#N/A</v>
          </cell>
        </row>
        <row r="5">
          <cell r="I5"/>
          <cell r="J5" t="e">
            <v>#N/A</v>
          </cell>
        </row>
        <row r="6">
          <cell r="I6"/>
          <cell r="J6" t="e">
            <v>#N/A</v>
          </cell>
        </row>
        <row r="7">
          <cell r="I7"/>
          <cell r="J7" t="e">
            <v>#N/A</v>
          </cell>
        </row>
        <row r="8">
          <cell r="I8"/>
          <cell r="J8" t="e">
            <v>#N/A</v>
          </cell>
        </row>
        <row r="9">
          <cell r="I9"/>
          <cell r="J9" t="e">
            <v>#N/A</v>
          </cell>
        </row>
        <row r="10">
          <cell r="I10"/>
          <cell r="J10" t="e">
            <v>#N/A</v>
          </cell>
        </row>
        <row r="11">
          <cell r="I11"/>
          <cell r="J11" t="e">
            <v>#N/A</v>
          </cell>
        </row>
        <row r="12">
          <cell r="I12"/>
          <cell r="J12" t="e">
            <v>#N/A</v>
          </cell>
        </row>
        <row r="13">
          <cell r="I13"/>
          <cell r="J13" t="e">
            <v>#N/A</v>
          </cell>
        </row>
        <row r="14">
          <cell r="I14"/>
          <cell r="J14" t="e">
            <v>#N/A</v>
          </cell>
        </row>
        <row r="15">
          <cell r="I15"/>
          <cell r="J15" t="e">
            <v>#N/A</v>
          </cell>
        </row>
        <row r="16">
          <cell r="I16"/>
          <cell r="J16" t="e">
            <v>#N/A</v>
          </cell>
        </row>
        <row r="17">
          <cell r="I17"/>
          <cell r="J17" t="e">
            <v>#N/A</v>
          </cell>
        </row>
        <row r="18">
          <cell r="I18"/>
          <cell r="J18" t="e">
            <v>#N/A</v>
          </cell>
        </row>
        <row r="19">
          <cell r="I19"/>
          <cell r="J19" t="e">
            <v>#N/A</v>
          </cell>
        </row>
        <row r="20">
          <cell r="I20"/>
          <cell r="J20" t="e">
            <v>#N/A</v>
          </cell>
        </row>
        <row r="21">
          <cell r="I21"/>
          <cell r="J21" t="e">
            <v>#N/A</v>
          </cell>
        </row>
        <row r="22">
          <cell r="I22"/>
          <cell r="J22" t="e">
            <v>#N/A</v>
          </cell>
        </row>
        <row r="23">
          <cell r="I23"/>
          <cell r="J23" t="e">
            <v>#N/A</v>
          </cell>
        </row>
        <row r="24">
          <cell r="I24"/>
          <cell r="J24" t="e">
            <v>#N/A</v>
          </cell>
        </row>
        <row r="25">
          <cell r="I25"/>
          <cell r="J25" t="e">
            <v>#N/A</v>
          </cell>
        </row>
        <row r="26">
          <cell r="I26"/>
          <cell r="J26" t="e">
            <v>#N/A</v>
          </cell>
        </row>
        <row r="27">
          <cell r="I27"/>
          <cell r="J27" t="e">
            <v>#N/A</v>
          </cell>
        </row>
        <row r="28">
          <cell r="I28"/>
          <cell r="J28" t="e">
            <v>#N/A</v>
          </cell>
        </row>
        <row r="29">
          <cell r="I29"/>
          <cell r="J29" t="e">
            <v>#N/A</v>
          </cell>
        </row>
        <row r="30">
          <cell r="I30"/>
          <cell r="J30" t="e">
            <v>#N/A</v>
          </cell>
        </row>
        <row r="31">
          <cell r="I31"/>
          <cell r="J31" t="e">
            <v>#N/A</v>
          </cell>
        </row>
        <row r="32">
          <cell r="I32"/>
          <cell r="J32" t="e">
            <v>#N/A</v>
          </cell>
        </row>
        <row r="33">
          <cell r="I33"/>
          <cell r="J33" t="e">
            <v>#N/A</v>
          </cell>
        </row>
        <row r="34">
          <cell r="I34"/>
          <cell r="J34" t="e">
            <v>#N/A</v>
          </cell>
        </row>
        <row r="35">
          <cell r="I35"/>
          <cell r="J35" t="e">
            <v>#N/A</v>
          </cell>
        </row>
        <row r="36">
          <cell r="I36"/>
          <cell r="J36" t="e">
            <v>#N/A</v>
          </cell>
        </row>
        <row r="37">
          <cell r="I37"/>
          <cell r="J37" t="e">
            <v>#N/A</v>
          </cell>
        </row>
        <row r="38">
          <cell r="I38"/>
          <cell r="J38" t="e">
            <v>#N/A</v>
          </cell>
        </row>
        <row r="39">
          <cell r="I39"/>
          <cell r="J39" t="e">
            <v>#N/A</v>
          </cell>
        </row>
        <row r="40">
          <cell r="I40"/>
          <cell r="J40" t="e">
            <v>#N/A</v>
          </cell>
        </row>
        <row r="41">
          <cell r="I41"/>
          <cell r="J41" t="e">
            <v>#N/A</v>
          </cell>
        </row>
        <row r="42">
          <cell r="I42"/>
          <cell r="J42" t="e">
            <v>#N/A</v>
          </cell>
        </row>
        <row r="43">
          <cell r="I43"/>
          <cell r="J43" t="e">
            <v>#N/A</v>
          </cell>
        </row>
        <row r="44">
          <cell r="I44"/>
          <cell r="J44" t="e">
            <v>#N/A</v>
          </cell>
        </row>
        <row r="45">
          <cell r="I45"/>
          <cell r="J45"/>
        </row>
        <row r="46">
          <cell r="I46"/>
          <cell r="J46"/>
        </row>
        <row r="47">
          <cell r="I47"/>
          <cell r="J47"/>
        </row>
        <row r="48">
          <cell r="I48"/>
          <cell r="J48"/>
        </row>
        <row r="49">
          <cell r="I49"/>
          <cell r="J49"/>
        </row>
        <row r="50">
          <cell r="I50"/>
          <cell r="J50"/>
        </row>
        <row r="51">
          <cell r="I51"/>
          <cell r="J51"/>
        </row>
        <row r="52">
          <cell r="I52"/>
          <cell r="J52"/>
        </row>
        <row r="53">
          <cell r="I53"/>
          <cell r="J53"/>
        </row>
        <row r="54">
          <cell r="I54"/>
          <cell r="J54"/>
        </row>
        <row r="55">
          <cell r="I55"/>
          <cell r="J55"/>
        </row>
        <row r="56">
          <cell r="I56"/>
          <cell r="J56"/>
        </row>
        <row r="57">
          <cell r="I57"/>
          <cell r="J57"/>
        </row>
        <row r="58">
          <cell r="I58"/>
          <cell r="J58"/>
        </row>
        <row r="59">
          <cell r="I59"/>
          <cell r="J59"/>
        </row>
        <row r="60">
          <cell r="I60"/>
          <cell r="J60"/>
        </row>
        <row r="61">
          <cell r="I61"/>
          <cell r="J61"/>
        </row>
        <row r="62">
          <cell r="I62"/>
          <cell r="J62"/>
        </row>
        <row r="63">
          <cell r="I63"/>
          <cell r="J63"/>
        </row>
        <row r="64">
          <cell r="I64"/>
          <cell r="J64"/>
        </row>
        <row r="65">
          <cell r="I65"/>
          <cell r="J65"/>
        </row>
        <row r="66">
          <cell r="I66"/>
          <cell r="J66"/>
        </row>
        <row r="67">
          <cell r="I67"/>
          <cell r="J67"/>
        </row>
        <row r="68">
          <cell r="I68"/>
          <cell r="J68"/>
        </row>
        <row r="69">
          <cell r="I69"/>
          <cell r="J69"/>
        </row>
        <row r="70">
          <cell r="I70"/>
          <cell r="J70"/>
        </row>
        <row r="71">
          <cell r="I71"/>
          <cell r="J71"/>
        </row>
        <row r="72">
          <cell r="I72"/>
          <cell r="J72"/>
        </row>
        <row r="73">
          <cell r="I73"/>
          <cell r="J73"/>
        </row>
        <row r="74">
          <cell r="I74"/>
          <cell r="J74"/>
        </row>
        <row r="75">
          <cell r="I75"/>
          <cell r="J75"/>
        </row>
        <row r="76">
          <cell r="I76"/>
          <cell r="J76"/>
        </row>
        <row r="77">
          <cell r="I77"/>
          <cell r="J77"/>
        </row>
        <row r="78">
          <cell r="I78"/>
          <cell r="J78"/>
        </row>
        <row r="79">
          <cell r="I79"/>
          <cell r="J79"/>
        </row>
        <row r="80">
          <cell r="I80"/>
          <cell r="J80"/>
        </row>
        <row r="81">
          <cell r="I81"/>
          <cell r="J81"/>
        </row>
        <row r="82">
          <cell r="I82"/>
          <cell r="J82"/>
        </row>
        <row r="83">
          <cell r="I83"/>
          <cell r="J83"/>
        </row>
        <row r="84">
          <cell r="I84"/>
          <cell r="J84"/>
        </row>
        <row r="85">
          <cell r="I85"/>
          <cell r="J85"/>
        </row>
        <row r="86">
          <cell r="I86"/>
          <cell r="J86"/>
        </row>
        <row r="87">
          <cell r="I87"/>
          <cell r="J87"/>
        </row>
        <row r="88">
          <cell r="I88"/>
          <cell r="J88"/>
        </row>
        <row r="89">
          <cell r="I89"/>
          <cell r="J89"/>
        </row>
        <row r="90">
          <cell r="I90"/>
          <cell r="J90"/>
        </row>
        <row r="91">
          <cell r="I91"/>
          <cell r="J91"/>
        </row>
        <row r="92">
          <cell r="I92"/>
          <cell r="J92"/>
        </row>
        <row r="93">
          <cell r="I93"/>
          <cell r="J93"/>
        </row>
        <row r="94">
          <cell r="I94"/>
          <cell r="J94"/>
        </row>
        <row r="95">
          <cell r="I95"/>
          <cell r="J95"/>
        </row>
        <row r="96">
          <cell r="I96"/>
          <cell r="J96"/>
        </row>
        <row r="97">
          <cell r="I97"/>
          <cell r="J97"/>
        </row>
        <row r="98">
          <cell r="I98"/>
          <cell r="J98"/>
        </row>
        <row r="99">
          <cell r="I99"/>
          <cell r="J99"/>
        </row>
        <row r="100">
          <cell r="I100"/>
          <cell r="J100"/>
        </row>
        <row r="101">
          <cell r="I101"/>
          <cell r="J101"/>
        </row>
        <row r="102">
          <cell r="I102"/>
          <cell r="J102"/>
        </row>
        <row r="103">
          <cell r="I103"/>
          <cell r="J103"/>
        </row>
        <row r="104">
          <cell r="I104"/>
          <cell r="J104"/>
        </row>
        <row r="105">
          <cell r="I105"/>
          <cell r="J105"/>
        </row>
        <row r="106">
          <cell r="I106"/>
          <cell r="J106"/>
        </row>
        <row r="107">
          <cell r="I107"/>
          <cell r="J107"/>
        </row>
        <row r="108">
          <cell r="I108"/>
          <cell r="J108"/>
        </row>
        <row r="109">
          <cell r="I109"/>
          <cell r="J109"/>
        </row>
        <row r="110">
          <cell r="I110"/>
          <cell r="J110"/>
        </row>
        <row r="111">
          <cell r="I111"/>
          <cell r="J111"/>
        </row>
        <row r="112">
          <cell r="I112"/>
          <cell r="J112"/>
        </row>
        <row r="113">
          <cell r="I113"/>
          <cell r="J113"/>
        </row>
        <row r="114">
          <cell r="I114"/>
          <cell r="J114"/>
        </row>
        <row r="115">
          <cell r="I115"/>
          <cell r="J115"/>
        </row>
        <row r="116">
          <cell r="I116"/>
          <cell r="J116"/>
        </row>
        <row r="117">
          <cell r="I117"/>
          <cell r="J117"/>
        </row>
        <row r="118">
          <cell r="I118"/>
          <cell r="J118"/>
        </row>
        <row r="119">
          <cell r="I119"/>
          <cell r="J119"/>
        </row>
        <row r="120">
          <cell r="I120"/>
          <cell r="J120"/>
        </row>
        <row r="121">
          <cell r="I121"/>
          <cell r="J121"/>
        </row>
        <row r="122">
          <cell r="I122"/>
          <cell r="J122"/>
        </row>
        <row r="123">
          <cell r="I123"/>
          <cell r="J123"/>
        </row>
        <row r="124">
          <cell r="I124"/>
          <cell r="J124"/>
        </row>
        <row r="125">
          <cell r="I125"/>
          <cell r="J125"/>
        </row>
        <row r="126">
          <cell r="I126"/>
          <cell r="J126"/>
        </row>
        <row r="127">
          <cell r="I127"/>
          <cell r="J127"/>
        </row>
        <row r="128">
          <cell r="I128"/>
          <cell r="J128"/>
        </row>
        <row r="129">
          <cell r="I129"/>
          <cell r="J129"/>
        </row>
        <row r="130">
          <cell r="I130"/>
          <cell r="J130"/>
        </row>
        <row r="131">
          <cell r="J131"/>
        </row>
        <row r="132">
          <cell r="J132"/>
        </row>
        <row r="133">
          <cell r="J133"/>
        </row>
        <row r="134">
          <cell r="J134"/>
        </row>
        <row r="135">
          <cell r="J135"/>
        </row>
        <row r="136">
          <cell r="J136"/>
        </row>
        <row r="137">
          <cell r="J137"/>
        </row>
        <row r="138">
          <cell r="J138"/>
        </row>
        <row r="139">
          <cell r="J139"/>
        </row>
        <row r="140">
          <cell r="J140"/>
        </row>
        <row r="141">
          <cell r="J141"/>
        </row>
        <row r="142">
          <cell r="J142"/>
        </row>
        <row r="143">
          <cell r="J143"/>
        </row>
        <row r="144">
          <cell r="J144"/>
        </row>
        <row r="145">
          <cell r="J145"/>
        </row>
        <row r="146">
          <cell r="J146"/>
        </row>
        <row r="147">
          <cell r="J147"/>
        </row>
      </sheetData>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coverage calc"/>
      <sheetName val="Expected vs Effective coverage"/>
      <sheetName val="Biomodal"/>
    </sheetNames>
    <sheetDataSet>
      <sheetData sheetId="0" refreshError="1">
        <row r="1">
          <cell r="B1" t="str">
            <v>v231221TD</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nature.com/articles/nmeth.439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E22"/>
  <sheetViews>
    <sheetView zoomScale="85" zoomScaleNormal="85" workbookViewId="0">
      <pane ySplit="5" topLeftCell="A6" activePane="bottomLeft" state="frozen"/>
      <selection pane="bottomLeft" activeCell="A2" sqref="A2:C2"/>
    </sheetView>
  </sheetViews>
  <sheetFormatPr defaultColWidth="9.1796875" defaultRowHeight="15.5"/>
  <cols>
    <col min="1" max="1" width="36.453125" style="72" customWidth="1"/>
    <col min="2" max="2" width="28" style="72" customWidth="1"/>
    <col min="3" max="3" width="33.81640625" style="72" customWidth="1"/>
    <col min="4" max="4" width="3.81640625" style="72" customWidth="1"/>
    <col min="5" max="5" width="17.81640625" style="72" customWidth="1"/>
    <col min="6" max="6" width="62.453125" style="72" customWidth="1"/>
    <col min="7" max="7" width="31.453125" style="72" customWidth="1"/>
    <col min="8" max="16384" width="9.1796875" style="72"/>
  </cols>
  <sheetData>
    <row r="1" spans="1:5">
      <c r="A1" s="115" t="s">
        <v>251</v>
      </c>
      <c r="B1" s="115"/>
      <c r="C1" s="115"/>
      <c r="D1" s="71"/>
    </row>
    <row r="2" spans="1:5">
      <c r="A2" s="109" t="s">
        <v>217</v>
      </c>
      <c r="B2" s="109"/>
      <c r="C2" s="109"/>
      <c r="D2" s="71"/>
    </row>
    <row r="3" spans="1:5">
      <c r="A3" s="107" t="s">
        <v>101</v>
      </c>
      <c r="B3" s="107"/>
      <c r="C3" s="107"/>
    </row>
    <row r="4" spans="1:5">
      <c r="A4" s="108"/>
      <c r="B4" s="108"/>
      <c r="C4" s="108"/>
    </row>
    <row r="5" spans="1:5" ht="49.5" customHeight="1">
      <c r="A5" s="116" t="s">
        <v>225</v>
      </c>
      <c r="B5" s="116"/>
      <c r="C5" s="116"/>
    </row>
    <row r="6" spans="1:5" ht="50.25" customHeight="1">
      <c r="A6" s="106" t="s">
        <v>51</v>
      </c>
      <c r="B6" s="106"/>
      <c r="C6" s="106"/>
      <c r="D6" s="71"/>
    </row>
    <row r="7" spans="1:5" ht="101.25" customHeight="1">
      <c r="A7" s="118" t="s">
        <v>226</v>
      </c>
      <c r="B7" s="118"/>
      <c r="C7" s="118"/>
      <c r="D7" s="71"/>
    </row>
    <row r="8" spans="1:5" ht="46.5">
      <c r="A8" s="73" t="s">
        <v>227</v>
      </c>
      <c r="B8" s="74" t="s">
        <v>37</v>
      </c>
      <c r="C8" s="74" t="s">
        <v>50</v>
      </c>
      <c r="D8" s="71"/>
    </row>
    <row r="9" spans="1:5" ht="15.75" customHeight="1">
      <c r="A9" s="75" t="s">
        <v>33</v>
      </c>
      <c r="B9" s="76" t="s">
        <v>35</v>
      </c>
      <c r="C9" s="119" t="s">
        <v>228</v>
      </c>
      <c r="D9" s="77"/>
      <c r="E9" s="77"/>
    </row>
    <row r="10" spans="1:5" ht="15.75" customHeight="1">
      <c r="A10" s="75" t="s">
        <v>52</v>
      </c>
      <c r="B10" s="76" t="s">
        <v>35</v>
      </c>
      <c r="C10" s="119"/>
      <c r="D10" s="77"/>
      <c r="E10" s="77"/>
    </row>
    <row r="11" spans="1:5">
      <c r="A11" s="75" t="s">
        <v>34</v>
      </c>
      <c r="B11" s="76" t="s">
        <v>35</v>
      </c>
      <c r="C11" s="119"/>
    </row>
    <row r="12" spans="1:5">
      <c r="A12" s="75" t="s">
        <v>26</v>
      </c>
      <c r="B12" s="76" t="s">
        <v>35</v>
      </c>
      <c r="C12" s="119"/>
    </row>
    <row r="13" spans="1:5">
      <c r="A13" s="75" t="s">
        <v>24</v>
      </c>
      <c r="B13" s="76" t="s">
        <v>35</v>
      </c>
      <c r="C13" s="119"/>
    </row>
    <row r="14" spans="1:5">
      <c r="A14" s="75" t="s">
        <v>25</v>
      </c>
      <c r="B14" s="76" t="s">
        <v>35</v>
      </c>
      <c r="C14" s="119"/>
    </row>
    <row r="15" spans="1:5" ht="16" thickBot="1"/>
    <row r="16" spans="1:5" ht="38.15" customHeight="1" thickBot="1">
      <c r="A16" s="112" t="s">
        <v>102</v>
      </c>
      <c r="B16" s="113"/>
      <c r="C16" s="114"/>
      <c r="D16" s="117"/>
    </row>
    <row r="17" spans="1:4" ht="7.5" customHeight="1">
      <c r="D17" s="117"/>
    </row>
    <row r="18" spans="1:4" ht="53.5" customHeight="1">
      <c r="A18" s="111" t="s">
        <v>239</v>
      </c>
      <c r="B18" s="111"/>
      <c r="C18" s="111"/>
    </row>
    <row r="19" spans="1:4" ht="86.25" customHeight="1">
      <c r="A19" s="106" t="s">
        <v>240</v>
      </c>
      <c r="B19" s="106"/>
      <c r="C19" s="106"/>
    </row>
    <row r="20" spans="1:4" ht="151.5" customHeight="1">
      <c r="A20" s="106" t="s">
        <v>241</v>
      </c>
      <c r="B20" s="106"/>
      <c r="C20" s="106"/>
    </row>
    <row r="21" spans="1:4" ht="98.5" customHeight="1">
      <c r="A21" s="110" t="s">
        <v>242</v>
      </c>
      <c r="B21" s="110"/>
      <c r="C21" s="110"/>
    </row>
    <row r="22" spans="1:4" ht="75" customHeight="1">
      <c r="A22" s="110" t="s">
        <v>250</v>
      </c>
      <c r="B22" s="110"/>
      <c r="C22" s="110"/>
    </row>
  </sheetData>
  <mergeCells count="14">
    <mergeCell ref="A1:C1"/>
    <mergeCell ref="A6:C6"/>
    <mergeCell ref="A5:C5"/>
    <mergeCell ref="D16:D17"/>
    <mergeCell ref="A7:C7"/>
    <mergeCell ref="C9:C14"/>
    <mergeCell ref="A20:C20"/>
    <mergeCell ref="A3:C4"/>
    <mergeCell ref="A2:C2"/>
    <mergeCell ref="A22:C22"/>
    <mergeCell ref="A19:C19"/>
    <mergeCell ref="A18:C18"/>
    <mergeCell ref="A16:C16"/>
    <mergeCell ref="A21:C2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C52"/>
  <sheetViews>
    <sheetView zoomScale="70" zoomScaleNormal="70" workbookViewId="0">
      <selection activeCell="C1" sqref="C1"/>
    </sheetView>
  </sheetViews>
  <sheetFormatPr defaultColWidth="8.81640625" defaultRowHeight="15.5"/>
  <cols>
    <col min="1" max="1" width="31.453125" style="66" bestFit="1" customWidth="1"/>
    <col min="2" max="2" width="16" style="66" customWidth="1"/>
    <col min="3" max="3" width="30.81640625" style="66" customWidth="1"/>
    <col min="4" max="16384" width="8.81640625" style="66"/>
  </cols>
  <sheetData>
    <row r="1" spans="1:3" ht="62">
      <c r="A1" s="78" t="s">
        <v>59</v>
      </c>
      <c r="B1" s="78" t="s">
        <v>234</v>
      </c>
      <c r="C1" s="78" t="s">
        <v>237</v>
      </c>
    </row>
    <row r="2" spans="1:3">
      <c r="A2" s="4" t="s">
        <v>33</v>
      </c>
      <c r="B2" s="5">
        <v>30</v>
      </c>
      <c r="C2" s="18">
        <v>50</v>
      </c>
    </row>
    <row r="3" spans="1:3">
      <c r="A3" s="4" t="s">
        <v>52</v>
      </c>
      <c r="B3" s="5">
        <v>30</v>
      </c>
      <c r="C3" s="18">
        <v>80</v>
      </c>
    </row>
    <row r="4" spans="1:3">
      <c r="A4" s="4" t="s">
        <v>34</v>
      </c>
      <c r="B4" s="5">
        <v>12</v>
      </c>
      <c r="C4" s="18">
        <v>80</v>
      </c>
    </row>
    <row r="5" spans="1:3">
      <c r="A5" s="4" t="s">
        <v>26</v>
      </c>
      <c r="B5" s="5">
        <v>30</v>
      </c>
      <c r="C5" s="18">
        <v>50</v>
      </c>
    </row>
    <row r="6" spans="1:3">
      <c r="A6" s="4" t="s">
        <v>24</v>
      </c>
      <c r="B6" s="5">
        <v>30</v>
      </c>
      <c r="C6" s="18">
        <v>50</v>
      </c>
    </row>
    <row r="7" spans="1:3">
      <c r="A7" s="4" t="s">
        <v>25</v>
      </c>
      <c r="B7" s="5">
        <v>30</v>
      </c>
      <c r="C7" s="18">
        <v>50</v>
      </c>
    </row>
    <row r="8" spans="1:3">
      <c r="A8" s="67"/>
      <c r="B8" s="68"/>
      <c r="C8" s="69"/>
    </row>
    <row r="9" spans="1:3">
      <c r="A9" s="70" t="s">
        <v>139</v>
      </c>
    </row>
    <row r="10" spans="1:3" ht="118.5" customHeight="1">
      <c r="A10" s="120" t="s">
        <v>138</v>
      </c>
      <c r="B10" s="120"/>
      <c r="C10" s="120"/>
    </row>
    <row r="11" spans="1:3" ht="6" customHeight="1"/>
    <row r="12" spans="1:3">
      <c r="A12" s="70" t="s">
        <v>140</v>
      </c>
    </row>
    <row r="13" spans="1:3">
      <c r="A13" s="70" t="s">
        <v>141</v>
      </c>
    </row>
    <row r="14" spans="1:3" s="70" customFormat="1">
      <c r="A14" s="70" t="s">
        <v>142</v>
      </c>
    </row>
    <row r="15" spans="1:3" ht="6" customHeight="1"/>
    <row r="16" spans="1:3">
      <c r="A16" s="66" t="s">
        <v>103</v>
      </c>
      <c r="C16" s="83"/>
    </row>
    <row r="17" spans="1:1">
      <c r="A17" s="66" t="s">
        <v>104</v>
      </c>
    </row>
    <row r="18" spans="1:1">
      <c r="A18" s="66" t="s">
        <v>105</v>
      </c>
    </row>
    <row r="20" spans="1:1">
      <c r="A20" s="84"/>
    </row>
    <row r="21" spans="1:1">
      <c r="A21" s="79"/>
    </row>
    <row r="23" spans="1:1">
      <c r="A23" s="80"/>
    </row>
    <row r="24" spans="1:1">
      <c r="A24" s="81"/>
    </row>
    <row r="25" spans="1:1">
      <c r="A25" s="81"/>
    </row>
    <row r="26" spans="1:1">
      <c r="A26" s="81"/>
    </row>
    <row r="27" spans="1:1">
      <c r="A27" s="81"/>
    </row>
    <row r="28" spans="1:1">
      <c r="A28" s="1"/>
    </row>
    <row r="29" spans="1:1">
      <c r="A29" s="80"/>
    </row>
    <row r="30" spans="1:1">
      <c r="A30" s="81"/>
    </row>
    <row r="31" spans="1:1">
      <c r="A31" s="81"/>
    </row>
    <row r="32" spans="1:1">
      <c r="A32" s="81"/>
    </row>
    <row r="33" spans="1:3">
      <c r="A33" s="81"/>
      <c r="C33" s="83"/>
    </row>
    <row r="34" spans="1:3">
      <c r="A34" s="1"/>
    </row>
    <row r="35" spans="1:3">
      <c r="A35" s="1"/>
    </row>
    <row r="36" spans="1:3">
      <c r="A36" s="80"/>
    </row>
    <row r="37" spans="1:3">
      <c r="A37" s="81"/>
    </row>
    <row r="38" spans="1:3">
      <c r="A38" s="81"/>
    </row>
    <row r="39" spans="1:3">
      <c r="A39" s="81"/>
    </row>
    <row r="40" spans="1:3">
      <c r="A40" s="81"/>
    </row>
    <row r="41" spans="1:3">
      <c r="A41" s="82"/>
    </row>
    <row r="42" spans="1:3">
      <c r="A42" s="80"/>
    </row>
    <row r="43" spans="1:3">
      <c r="A43" s="81"/>
    </row>
    <row r="44" spans="1:3">
      <c r="A44" s="81"/>
    </row>
    <row r="45" spans="1:3">
      <c r="A45" s="81"/>
    </row>
    <row r="46" spans="1:3">
      <c r="A46" s="81"/>
    </row>
    <row r="47" spans="1:3">
      <c r="A47" s="82"/>
    </row>
    <row r="48" spans="1:3">
      <c r="A48" s="80"/>
    </row>
    <row r="49" spans="1:1">
      <c r="A49" s="81"/>
    </row>
    <row r="50" spans="1:1">
      <c r="A50" s="81"/>
    </row>
    <row r="51" spans="1:1">
      <c r="A51" s="81"/>
    </row>
    <row r="52" spans="1:1">
      <c r="A52" s="81"/>
    </row>
  </sheetData>
  <mergeCells count="1">
    <mergeCell ref="A10:C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pageSetUpPr fitToPage="1"/>
  </sheetPr>
  <dimension ref="A1:V330"/>
  <sheetViews>
    <sheetView tabSelected="1" zoomScale="70" zoomScaleNormal="70" workbookViewId="0">
      <pane xSplit="1" ySplit="3" topLeftCell="B4" activePane="bottomRight" state="frozen"/>
      <selection pane="topRight" activeCell="B1" sqref="B1"/>
      <selection pane="bottomLeft" activeCell="A3" sqref="A3"/>
      <selection pane="bottomRight" activeCell="D5" sqref="D5"/>
    </sheetView>
  </sheetViews>
  <sheetFormatPr defaultColWidth="14.453125" defaultRowHeight="15.75" customHeight="1"/>
  <cols>
    <col min="1" max="1" width="57.81640625" style="19" customWidth="1"/>
    <col min="2" max="2" width="18.81640625" style="19" bestFit="1" customWidth="1"/>
    <col min="3" max="3" width="19.453125" style="19" customWidth="1"/>
    <col min="4" max="4" width="58.81640625" style="19" customWidth="1"/>
    <col min="5" max="5" width="30.81640625" style="19" customWidth="1"/>
    <col min="6" max="6" width="22.1796875" style="19" customWidth="1"/>
    <col min="7" max="7" width="19.81640625" style="19" customWidth="1"/>
    <col min="8" max="8" width="4.1796875" style="19" customWidth="1"/>
    <col min="9" max="9" width="18.453125" style="19" customWidth="1"/>
    <col min="10" max="10" width="15" style="19" bestFit="1" customWidth="1"/>
    <col min="11" max="11" width="15" style="19" customWidth="1"/>
    <col min="12" max="12" width="15.81640625" style="19" bestFit="1" customWidth="1"/>
    <col min="13" max="13" width="16.453125" style="19" bestFit="1" customWidth="1"/>
    <col min="14" max="16384" width="14.453125" style="19"/>
  </cols>
  <sheetData>
    <row r="1" spans="1:22" ht="92.25" customHeight="1">
      <c r="A1" s="46"/>
      <c r="B1" s="122" t="s">
        <v>201</v>
      </c>
      <c r="C1" s="123"/>
      <c r="D1" s="123"/>
      <c r="E1" s="123"/>
      <c r="F1" s="123"/>
      <c r="G1" s="123"/>
    </row>
    <row r="2" spans="1:22" s="142" customFormat="1" ht="21">
      <c r="A2" s="139" t="s">
        <v>252</v>
      </c>
      <c r="B2" s="140"/>
      <c r="C2" s="140"/>
      <c r="D2" s="140"/>
      <c r="E2" s="140"/>
      <c r="F2" s="140"/>
      <c r="G2" s="141"/>
      <c r="H2" s="140"/>
      <c r="I2" s="140"/>
      <c r="J2" s="140"/>
      <c r="K2" s="140"/>
      <c r="L2" s="140"/>
    </row>
    <row r="3" spans="1:22" ht="60.5" customHeight="1">
      <c r="B3" s="130" t="s">
        <v>235</v>
      </c>
      <c r="C3" s="131"/>
      <c r="D3" s="131"/>
      <c r="E3" s="131"/>
      <c r="F3" s="131"/>
      <c r="G3" s="132"/>
    </row>
    <row r="4" spans="1:22" ht="15.75" customHeight="1">
      <c r="A4" s="47" t="str">
        <f>'READ ME'!$A$1</f>
        <v>Version 1.2 (Rev Aug 2024)</v>
      </c>
      <c r="B4" s="20"/>
      <c r="C4" s="20"/>
      <c r="D4" s="20"/>
      <c r="E4" s="20"/>
      <c r="F4" s="30"/>
    </row>
    <row r="5" spans="1:22" ht="30.5" customHeight="1">
      <c r="A5" s="121" t="str">
        <f>CONCATENATE("Submission Questions? Contact: ",VLOOKUP($C$28,GenomicsList!$G$26:$H$36,2,0))</f>
        <v>Submission Questions? Contact: Contact tanja.durbic@uhn.ca regarding sample type and assay compatibility questions.</v>
      </c>
      <c r="B5" s="20"/>
      <c r="C5" s="20"/>
      <c r="D5" s="20"/>
      <c r="E5" s="20"/>
      <c r="F5" s="30"/>
    </row>
    <row r="6" spans="1:22" ht="33" customHeight="1">
      <c r="A6" s="121"/>
      <c r="B6" s="20"/>
      <c r="C6" s="20"/>
      <c r="D6" s="20"/>
      <c r="E6" s="20"/>
      <c r="F6" s="30"/>
    </row>
    <row r="7" spans="1:22" ht="15.75" customHeight="1">
      <c r="B7" s="20"/>
      <c r="C7" s="20"/>
      <c r="D7" s="20"/>
      <c r="E7" s="20"/>
      <c r="F7" s="30"/>
    </row>
    <row r="8" spans="1:22" ht="62">
      <c r="A8" s="136" t="s">
        <v>199</v>
      </c>
      <c r="B8" s="136"/>
      <c r="C8" s="21"/>
      <c r="D8" s="136" t="s">
        <v>199</v>
      </c>
      <c r="E8" s="136"/>
      <c r="F8" s="36" t="s">
        <v>134</v>
      </c>
      <c r="G8" s="143" t="s">
        <v>220</v>
      </c>
      <c r="H8" s="30"/>
      <c r="I8" s="30"/>
      <c r="J8" s="30"/>
      <c r="K8" s="30"/>
      <c r="L8" s="30"/>
      <c r="M8" s="30"/>
      <c r="N8" s="30"/>
      <c r="O8" s="30"/>
      <c r="P8" s="30"/>
      <c r="Q8" s="30"/>
      <c r="R8" s="30"/>
      <c r="S8" s="30"/>
      <c r="T8" s="30"/>
      <c r="U8" s="30"/>
      <c r="V8" s="30"/>
    </row>
    <row r="9" spans="1:22" ht="15.5">
      <c r="A9" s="22" t="s">
        <v>1</v>
      </c>
      <c r="B9" s="48"/>
      <c r="C9" s="21"/>
      <c r="D9" s="23" t="s">
        <v>218</v>
      </c>
      <c r="E9" s="51"/>
      <c r="F9" s="33"/>
      <c r="G9" s="144"/>
      <c r="H9" s="30"/>
      <c r="I9" s="30"/>
      <c r="J9" s="30"/>
      <c r="K9" s="30"/>
      <c r="L9" s="30"/>
      <c r="M9" s="30"/>
      <c r="N9" s="30"/>
      <c r="O9" s="30"/>
      <c r="P9" s="30"/>
      <c r="Q9" s="30"/>
      <c r="R9" s="30"/>
      <c r="S9" s="30"/>
      <c r="T9" s="30"/>
      <c r="U9" s="30"/>
      <c r="V9" s="30"/>
    </row>
    <row r="10" spans="1:22" ht="15.5">
      <c r="A10" s="22" t="s">
        <v>2</v>
      </c>
      <c r="B10" s="49"/>
      <c r="D10" s="23" t="s">
        <v>135</v>
      </c>
      <c r="E10" s="52"/>
      <c r="F10" s="33"/>
      <c r="G10" s="144"/>
      <c r="K10" s="30"/>
      <c r="L10" s="30"/>
      <c r="M10" s="30"/>
      <c r="N10" s="30"/>
      <c r="O10" s="30"/>
      <c r="P10" s="30"/>
      <c r="Q10" s="30"/>
      <c r="R10" s="30"/>
      <c r="S10" s="30"/>
      <c r="T10" s="30"/>
      <c r="U10" s="30"/>
      <c r="V10" s="30"/>
    </row>
    <row r="11" spans="1:22" ht="15.5">
      <c r="A11" s="22" t="s">
        <v>3</v>
      </c>
      <c r="B11" s="49"/>
      <c r="D11" s="23" t="s">
        <v>5</v>
      </c>
      <c r="E11" s="51"/>
      <c r="F11" s="33"/>
      <c r="G11" s="144"/>
      <c r="H11" s="30"/>
      <c r="I11" s="30"/>
      <c r="J11" s="30"/>
      <c r="K11" s="30"/>
      <c r="L11" s="30"/>
      <c r="M11" s="30"/>
      <c r="N11" s="30"/>
      <c r="O11" s="30"/>
      <c r="P11" s="30"/>
      <c r="Q11" s="30"/>
      <c r="R11" s="30"/>
      <c r="S11" s="30"/>
      <c r="T11" s="30"/>
      <c r="U11" s="30"/>
      <c r="V11" s="30"/>
    </row>
    <row r="12" spans="1:22" ht="15.5">
      <c r="A12" s="22" t="s">
        <v>4</v>
      </c>
      <c r="B12" s="49"/>
      <c r="C12" s="21"/>
      <c r="D12" s="24" t="s">
        <v>70</v>
      </c>
      <c r="E12" s="53"/>
      <c r="F12" s="25"/>
      <c r="G12" s="144"/>
      <c r="H12" s="30"/>
      <c r="I12" s="30"/>
      <c r="J12" s="30"/>
      <c r="K12" s="30"/>
      <c r="L12" s="30"/>
      <c r="M12" s="30"/>
      <c r="N12" s="30"/>
      <c r="O12" s="30"/>
      <c r="P12" s="30"/>
      <c r="Q12" s="30"/>
      <c r="R12" s="30"/>
      <c r="S12" s="30"/>
      <c r="T12" s="30"/>
      <c r="U12" s="30"/>
      <c r="V12" s="30"/>
    </row>
    <row r="13" spans="1:22" ht="15.5">
      <c r="A13" s="22" t="s">
        <v>6</v>
      </c>
      <c r="B13" s="49"/>
      <c r="C13" s="21"/>
      <c r="D13" s="38" t="s">
        <v>71</v>
      </c>
      <c r="E13" s="54" t="s">
        <v>0</v>
      </c>
      <c r="F13" s="33"/>
      <c r="G13" s="144" t="s">
        <v>221</v>
      </c>
      <c r="H13" s="30"/>
      <c r="I13" s="30"/>
      <c r="J13" s="30"/>
      <c r="K13" s="30"/>
      <c r="L13" s="30"/>
      <c r="M13" s="30"/>
      <c r="N13" s="30"/>
      <c r="O13" s="30"/>
      <c r="P13" s="30"/>
      <c r="Q13" s="30"/>
      <c r="R13" s="30"/>
      <c r="S13" s="30"/>
      <c r="T13" s="30"/>
      <c r="U13" s="30"/>
      <c r="V13" s="30"/>
    </row>
    <row r="14" spans="1:22" ht="15.5">
      <c r="A14" s="22" t="s">
        <v>8</v>
      </c>
      <c r="B14" s="49" t="s">
        <v>0</v>
      </c>
      <c r="C14" s="21"/>
      <c r="D14" s="24" t="s">
        <v>68</v>
      </c>
      <c r="E14" s="53"/>
      <c r="F14" s="25"/>
      <c r="G14" s="144"/>
      <c r="H14" s="30"/>
      <c r="I14" s="30"/>
      <c r="J14" s="30"/>
      <c r="K14" s="30"/>
      <c r="L14" s="30"/>
      <c r="M14" s="30"/>
      <c r="N14" s="30"/>
      <c r="O14" s="30"/>
      <c r="P14" s="30"/>
      <c r="Q14" s="30"/>
      <c r="R14" s="30"/>
      <c r="S14" s="30"/>
      <c r="T14" s="30"/>
      <c r="U14" s="30"/>
      <c r="V14" s="30"/>
    </row>
    <row r="15" spans="1:22" ht="15.5">
      <c r="A15" s="37" t="str">
        <f>IF(B14="Other","",IF(B14="Credit Card (if previously discussed with PMGC)","Do Not Enter Credit Card information.","UHN FCC or PO Number if provided:"))</f>
        <v>UHN FCC or PO Number if provided:</v>
      </c>
      <c r="B15" s="50"/>
      <c r="C15" s="21"/>
      <c r="D15" s="24" t="s">
        <v>54</v>
      </c>
      <c r="E15" s="50"/>
      <c r="F15" s="33"/>
      <c r="G15" s="144"/>
      <c r="H15" s="30"/>
      <c r="L15" s="30"/>
      <c r="M15" s="30"/>
      <c r="N15" s="30"/>
      <c r="O15" s="30"/>
      <c r="P15" s="30"/>
      <c r="Q15" s="30"/>
      <c r="R15" s="30"/>
      <c r="S15" s="30"/>
      <c r="T15" s="30"/>
      <c r="U15" s="30"/>
      <c r="V15" s="30"/>
    </row>
    <row r="16" spans="1:22" ht="31">
      <c r="A16" s="22" t="s">
        <v>11</v>
      </c>
      <c r="B16" s="49"/>
      <c r="C16" s="21"/>
      <c r="D16" s="23" t="s">
        <v>95</v>
      </c>
      <c r="E16" s="50"/>
      <c r="F16" s="33"/>
      <c r="G16" s="144" t="s">
        <v>236</v>
      </c>
      <c r="H16" s="30"/>
      <c r="I16" s="30"/>
      <c r="J16" s="30"/>
      <c r="K16" s="30"/>
      <c r="L16" s="30"/>
      <c r="M16" s="30"/>
      <c r="N16" s="30"/>
      <c r="O16" s="30"/>
      <c r="P16" s="30"/>
      <c r="Q16" s="30"/>
      <c r="R16" s="30"/>
      <c r="S16" s="30"/>
      <c r="T16" s="30"/>
      <c r="U16" s="30"/>
      <c r="V16" s="30"/>
    </row>
    <row r="17" spans="1:22" ht="31">
      <c r="A17" s="22" t="s">
        <v>13</v>
      </c>
      <c r="B17" s="49"/>
      <c r="C17" s="21"/>
      <c r="D17" s="24" t="s">
        <v>42</v>
      </c>
      <c r="E17" s="49"/>
      <c r="F17" s="33"/>
      <c r="G17" s="144"/>
      <c r="H17" s="30"/>
      <c r="I17" s="30"/>
      <c r="J17" s="43"/>
      <c r="K17" s="43"/>
      <c r="L17" s="30"/>
      <c r="M17" s="30"/>
      <c r="N17" s="30"/>
      <c r="O17" s="30"/>
      <c r="P17" s="30"/>
      <c r="Q17" s="30"/>
      <c r="R17" s="30"/>
      <c r="S17" s="30"/>
      <c r="T17" s="30"/>
      <c r="U17" s="30"/>
      <c r="V17" s="30"/>
    </row>
    <row r="18" spans="1:22" ht="15.5">
      <c r="A18" s="22" t="s">
        <v>7</v>
      </c>
      <c r="B18" s="49"/>
      <c r="D18" s="24" t="s">
        <v>144</v>
      </c>
      <c r="E18" s="55" t="s">
        <v>0</v>
      </c>
      <c r="F18" s="33"/>
      <c r="G18" s="144" t="s">
        <v>222</v>
      </c>
      <c r="H18" s="30"/>
      <c r="I18" s="30"/>
      <c r="J18" s="43"/>
      <c r="K18" s="43"/>
      <c r="L18" s="30"/>
      <c r="M18" s="30"/>
      <c r="N18" s="30"/>
      <c r="O18" s="30"/>
      <c r="P18" s="30"/>
      <c r="Q18" s="30"/>
      <c r="R18" s="30"/>
      <c r="S18" s="30"/>
      <c r="T18" s="30"/>
      <c r="U18" s="30"/>
      <c r="V18" s="30"/>
    </row>
    <row r="19" spans="1:22" ht="15.5">
      <c r="A19" s="24" t="s">
        <v>9</v>
      </c>
      <c r="B19" s="49"/>
      <c r="D19" s="23" t="s">
        <v>96</v>
      </c>
      <c r="E19" s="26" t="str">
        <f>VLOOKUP($E$18,GenomicsList!$D$2:$E$15,2,0)</f>
        <v>[SELECT NGS ASSAY]</v>
      </c>
      <c r="F19" s="33"/>
      <c r="G19" s="144" t="s">
        <v>223</v>
      </c>
      <c r="H19" s="30"/>
      <c r="I19" s="30"/>
      <c r="J19" s="41"/>
      <c r="K19" s="41"/>
      <c r="L19" s="30"/>
      <c r="M19" s="30"/>
      <c r="N19" s="30"/>
      <c r="O19" s="30"/>
      <c r="P19" s="30"/>
      <c r="Q19" s="30"/>
      <c r="R19" s="30"/>
      <c r="S19" s="30"/>
      <c r="T19" s="30"/>
      <c r="U19" s="30"/>
      <c r="V19" s="30"/>
    </row>
    <row r="20" spans="1:22" ht="15.75" customHeight="1">
      <c r="A20" s="24" t="s">
        <v>10</v>
      </c>
      <c r="B20" s="49"/>
      <c r="D20" s="27" t="s">
        <v>143</v>
      </c>
      <c r="E20" s="50"/>
      <c r="F20" s="33"/>
      <c r="G20" s="144" t="s">
        <v>224</v>
      </c>
      <c r="H20" s="30"/>
      <c r="I20" s="30"/>
      <c r="J20" s="30"/>
      <c r="K20" s="30"/>
      <c r="L20" s="30"/>
      <c r="M20" s="30"/>
      <c r="N20" s="30"/>
      <c r="O20" s="30"/>
      <c r="P20" s="30"/>
      <c r="Q20" s="30"/>
      <c r="R20" s="30"/>
      <c r="S20" s="30"/>
      <c r="T20" s="30"/>
      <c r="U20" s="30"/>
      <c r="V20" s="30"/>
    </row>
    <row r="21" spans="1:22" ht="15.5">
      <c r="A21" s="24" t="s">
        <v>12</v>
      </c>
      <c r="B21" s="49"/>
      <c r="D21" s="39" t="s">
        <v>145</v>
      </c>
      <c r="E21" s="40" t="str">
        <f>IF(ISERROR(IF(ISBLANK($E$14),"",($E$14*$E$20))),"",IF(ISBLANK($E$14),"",($E$14*$E$20)))</f>
        <v/>
      </c>
      <c r="F21" s="33"/>
      <c r="G21" s="144"/>
      <c r="H21" s="30"/>
      <c r="I21" s="30"/>
      <c r="J21" s="30"/>
      <c r="K21" s="30"/>
      <c r="L21" s="30"/>
      <c r="M21" s="30"/>
      <c r="N21" s="30"/>
      <c r="O21" s="30"/>
      <c r="P21" s="30"/>
      <c r="Q21" s="30"/>
      <c r="R21" s="30"/>
      <c r="S21" s="30"/>
      <c r="T21" s="30"/>
      <c r="U21" s="30"/>
      <c r="V21" s="30"/>
    </row>
    <row r="22" spans="1:22" ht="14.15" customHeight="1">
      <c r="A22" s="28"/>
      <c r="B22" s="29"/>
      <c r="D22" s="24" t="s">
        <v>43</v>
      </c>
      <c r="E22" s="49" t="s">
        <v>0</v>
      </c>
      <c r="F22" s="33"/>
      <c r="G22" s="144"/>
      <c r="H22" s="30"/>
      <c r="I22" s="30"/>
      <c r="J22" s="30"/>
      <c r="K22" s="30"/>
      <c r="L22" s="30"/>
      <c r="M22" s="30"/>
      <c r="N22" s="30"/>
      <c r="O22" s="30"/>
      <c r="P22" s="30"/>
      <c r="Q22" s="30"/>
      <c r="R22" s="30"/>
      <c r="S22" s="30"/>
      <c r="T22" s="30"/>
      <c r="U22" s="30"/>
      <c r="V22" s="30"/>
    </row>
    <row r="23" spans="1:22" s="30" customFormat="1" ht="16" hidden="1" customHeight="1">
      <c r="D23" s="44" t="str">
        <f>$E$13&amp;$E$18</f>
        <v>[SELECT ONE][SELECT ONE]</v>
      </c>
    </row>
    <row r="24" spans="1:22" s="30" customFormat="1" ht="15.5"/>
    <row r="25" spans="1:22" s="30" customFormat="1" ht="66" customHeight="1">
      <c r="D25" s="125" t="s">
        <v>136</v>
      </c>
      <c r="E25" s="126"/>
      <c r="F25" s="127"/>
    </row>
    <row r="26" spans="1:22" s="30" customFormat="1" ht="15.5">
      <c r="I26" s="124" t="s">
        <v>39</v>
      </c>
      <c r="J26" s="124"/>
      <c r="K26" s="124"/>
      <c r="L26" s="124"/>
      <c r="M26" s="124"/>
      <c r="N26" s="124"/>
      <c r="O26" s="124"/>
      <c r="P26" s="124"/>
    </row>
    <row r="27" spans="1:22" s="30" customFormat="1" ht="15.5">
      <c r="I27" s="105" t="s">
        <v>198</v>
      </c>
      <c r="J27" s="129"/>
      <c r="K27" s="129"/>
      <c r="L27" s="129"/>
      <c r="M27" s="129"/>
      <c r="N27" s="129"/>
      <c r="O27" s="129"/>
      <c r="P27" s="129"/>
    </row>
    <row r="28" spans="1:22" s="30" customFormat="1" ht="21">
      <c r="A28" s="137"/>
      <c r="B28" s="137"/>
      <c r="C28" s="128" t="str">
        <f>VLOOKUP(D$23,GenomicsList!$C$24:$D$248,2,0)</f>
        <v>Select a compatible Sample TYPE and NGS ASSAY combination above before proceeding.</v>
      </c>
      <c r="D28" s="128"/>
      <c r="E28" s="128"/>
      <c r="F28" s="128"/>
      <c r="G28" s="128"/>
      <c r="H28" s="104"/>
      <c r="I28" s="105" t="s">
        <v>230</v>
      </c>
      <c r="J28" s="129"/>
      <c r="K28" s="129"/>
      <c r="L28" s="129"/>
      <c r="M28" s="105" t="s">
        <v>229</v>
      </c>
      <c r="N28" s="129"/>
      <c r="O28" s="129"/>
      <c r="P28" s="129"/>
    </row>
    <row r="29" spans="1:22" s="30" customFormat="1" ht="46.5">
      <c r="A29" s="64" t="s">
        <v>15</v>
      </c>
      <c r="B29" s="64" t="s">
        <v>38</v>
      </c>
      <c r="C29" s="64" t="str">
        <f>IF(OR($C$28=GenomicsList!$G$37,$C$28=GenomicsList!$G$36),"",VLOOKUP($C$28,GenomicsList!$G$2:$L$12,2,0))</f>
        <v/>
      </c>
      <c r="D29" s="64" t="str">
        <f>IF(OR($C$28=GenomicsList!$G$37,$C$28=GenomicsList!$G$36),"",VLOOKUP($C$28,GenomicsList!$G$2:$L$12,3,0))</f>
        <v/>
      </c>
      <c r="E29" s="64" t="str">
        <f>IF(OR($C$28=GenomicsList!$G$37,$C$28=GenomicsList!$G$36),"",VLOOKUP($C$28,GenomicsList!$G$2:$L$12,4,0))</f>
        <v/>
      </c>
      <c r="F29" s="64" t="str">
        <f>IF(OR($C$28=GenomicsList!$G$37,$C$28=GenomicsList!$G$36),"",VLOOKUP($C$28,GenomicsList!$G$2:$L$12,5,0))</f>
        <v/>
      </c>
      <c r="G29" s="65" t="str">
        <f>IF(OR($C$28=GenomicsList!$G$37,$C$28=GenomicsList!$G$36),"",VLOOKUP($C$28,GenomicsList!$G$2:$L$12,6,0))</f>
        <v/>
      </c>
      <c r="I29" s="31" t="s">
        <v>39</v>
      </c>
      <c r="J29" s="31" t="s">
        <v>40</v>
      </c>
      <c r="K29" s="31" t="s">
        <v>231</v>
      </c>
      <c r="L29" s="31" t="s">
        <v>64</v>
      </c>
      <c r="M29" s="31" t="s">
        <v>65</v>
      </c>
      <c r="N29" s="31" t="s">
        <v>232</v>
      </c>
      <c r="O29" s="31" t="s">
        <v>66</v>
      </c>
      <c r="P29" s="31" t="s">
        <v>233</v>
      </c>
    </row>
    <row r="30" spans="1:22" s="30" customFormat="1" ht="15.75" customHeight="1">
      <c r="A30" s="32"/>
      <c r="B30" s="32"/>
      <c r="C30" s="33"/>
      <c r="D30" s="25"/>
      <c r="E30" s="25"/>
      <c r="F30" s="25"/>
      <c r="G30" s="33"/>
      <c r="I30" s="45"/>
      <c r="J30" s="45"/>
      <c r="K30" s="45" t="str">
        <f>IF(AND($C$28=GenomicsList!$G$2,C30&lt;&gt;""),ROUNDDOWN($C30*$D30,0), "")</f>
        <v/>
      </c>
      <c r="L30" s="45"/>
      <c r="M30" s="45"/>
      <c r="N30" s="45"/>
      <c r="O30" s="45"/>
      <c r="P30" s="45" t="str">
        <f>IF(ISBLANK(N30),"",N30*O30)</f>
        <v/>
      </c>
    </row>
    <row r="31" spans="1:22" s="30" customFormat="1" ht="15.75" customHeight="1">
      <c r="A31" s="32"/>
      <c r="B31" s="32"/>
      <c r="C31" s="33"/>
      <c r="D31" s="25"/>
      <c r="E31" s="25"/>
      <c r="F31" s="25"/>
      <c r="G31" s="33"/>
      <c r="I31" s="45"/>
      <c r="J31" s="45"/>
      <c r="K31" s="45" t="str">
        <f>IF(AND($C$28=GenomicsList!$G$2,C31&lt;&gt;""),ROUNDDOWN($C31*$D31,0), "")</f>
        <v/>
      </c>
      <c r="L31" s="45"/>
      <c r="M31" s="45"/>
      <c r="N31" s="45"/>
      <c r="O31" s="45"/>
      <c r="P31" s="45" t="str">
        <f t="shared" ref="P31:P40" si="0">IF(ISBLANK(N31),"",N31*O31)</f>
        <v/>
      </c>
    </row>
    <row r="32" spans="1:22" s="30" customFormat="1" ht="15.75" customHeight="1">
      <c r="A32" s="32"/>
      <c r="B32" s="32"/>
      <c r="C32" s="33"/>
      <c r="D32" s="25"/>
      <c r="E32" s="25"/>
      <c r="F32" s="25"/>
      <c r="G32" s="33"/>
      <c r="I32" s="45"/>
      <c r="J32" s="45"/>
      <c r="K32" s="45" t="str">
        <f>IF(AND($C$28=GenomicsList!$G$2,C32&lt;&gt;""),ROUNDDOWN($C32*$D32,0), "")</f>
        <v/>
      </c>
      <c r="L32" s="45"/>
      <c r="M32" s="45"/>
      <c r="N32" s="45"/>
      <c r="O32" s="45"/>
      <c r="P32" s="45" t="str">
        <f t="shared" si="0"/>
        <v/>
      </c>
    </row>
    <row r="33" spans="1:22" s="30" customFormat="1" ht="15.75" customHeight="1">
      <c r="A33" s="32"/>
      <c r="B33" s="32"/>
      <c r="C33" s="33"/>
      <c r="D33" s="25"/>
      <c r="E33" s="25"/>
      <c r="F33" s="25"/>
      <c r="G33" s="33"/>
      <c r="I33" s="45"/>
      <c r="J33" s="45"/>
      <c r="K33" s="45" t="str">
        <f>IF(AND($C$28=GenomicsList!$G$2,C33&lt;&gt;""),ROUNDDOWN($C33*$D33,0), "")</f>
        <v/>
      </c>
      <c r="L33" s="45"/>
      <c r="M33" s="45"/>
      <c r="N33" s="45"/>
      <c r="O33" s="45"/>
      <c r="P33" s="45" t="str">
        <f t="shared" si="0"/>
        <v/>
      </c>
    </row>
    <row r="34" spans="1:22" s="30" customFormat="1" ht="15.75" customHeight="1">
      <c r="A34" s="32"/>
      <c r="B34" s="32"/>
      <c r="C34" s="33"/>
      <c r="D34" s="25"/>
      <c r="E34" s="25"/>
      <c r="F34" s="25"/>
      <c r="G34" s="33"/>
      <c r="I34" s="45"/>
      <c r="J34" s="45"/>
      <c r="K34" s="45" t="str">
        <f>IF(AND($C$28=GenomicsList!$G$2,C34&lt;&gt;""),ROUNDDOWN($C34*$D34,0), "")</f>
        <v/>
      </c>
      <c r="L34" s="45"/>
      <c r="M34" s="45"/>
      <c r="N34" s="45"/>
      <c r="O34" s="45"/>
      <c r="P34" s="45" t="str">
        <f t="shared" si="0"/>
        <v/>
      </c>
    </row>
    <row r="35" spans="1:22" s="30" customFormat="1" ht="15.75" customHeight="1">
      <c r="A35" s="32"/>
      <c r="B35" s="32"/>
      <c r="C35" s="33"/>
      <c r="D35" s="25"/>
      <c r="E35" s="25"/>
      <c r="F35" s="25"/>
      <c r="G35" s="33"/>
      <c r="I35" s="45"/>
      <c r="J35" s="45"/>
      <c r="K35" s="45" t="str">
        <f>IF(AND($C$28=GenomicsList!$G$2,C35&lt;&gt;""),ROUNDDOWN($C35*$D35,0), "")</f>
        <v/>
      </c>
      <c r="L35" s="45"/>
      <c r="M35" s="45"/>
      <c r="N35" s="45"/>
      <c r="O35" s="45"/>
      <c r="P35" s="45" t="str">
        <f t="shared" si="0"/>
        <v/>
      </c>
    </row>
    <row r="36" spans="1:22" s="30" customFormat="1" ht="15.75" customHeight="1">
      <c r="A36" s="32"/>
      <c r="B36" s="32"/>
      <c r="C36" s="33"/>
      <c r="D36" s="25"/>
      <c r="E36" s="25"/>
      <c r="F36" s="25"/>
      <c r="G36" s="33"/>
      <c r="I36" s="45"/>
      <c r="J36" s="45"/>
      <c r="K36" s="45" t="str">
        <f>IF(AND($C$28=GenomicsList!$G$2,C36&lt;&gt;""),ROUNDDOWN($C36*$D36,0), "")</f>
        <v/>
      </c>
      <c r="L36" s="45"/>
      <c r="M36" s="45"/>
      <c r="N36" s="45"/>
      <c r="O36" s="45"/>
      <c r="P36" s="45" t="str">
        <f t="shared" si="0"/>
        <v/>
      </c>
    </row>
    <row r="37" spans="1:22" s="30" customFormat="1" ht="15.75" customHeight="1">
      <c r="A37" s="32"/>
      <c r="B37" s="32"/>
      <c r="C37" s="33"/>
      <c r="D37" s="25"/>
      <c r="E37" s="25"/>
      <c r="F37" s="25"/>
      <c r="G37" s="33"/>
      <c r="I37" s="45"/>
      <c r="J37" s="45"/>
      <c r="K37" s="45" t="str">
        <f>IF(AND($C$28=GenomicsList!$G$2,C37&lt;&gt;""),ROUNDDOWN($C37*$D37,0), "")</f>
        <v/>
      </c>
      <c r="L37" s="45"/>
      <c r="M37" s="45"/>
      <c r="N37" s="45"/>
      <c r="O37" s="45"/>
      <c r="P37" s="45" t="str">
        <f t="shared" si="0"/>
        <v/>
      </c>
    </row>
    <row r="38" spans="1:22" s="30" customFormat="1" ht="15.75" customHeight="1">
      <c r="A38" s="32"/>
      <c r="B38" s="32"/>
      <c r="C38" s="33"/>
      <c r="D38" s="25"/>
      <c r="E38" s="25"/>
      <c r="F38" s="25"/>
      <c r="G38" s="33"/>
      <c r="I38" s="45"/>
      <c r="J38" s="45"/>
      <c r="K38" s="45" t="str">
        <f>IF(AND($C$28=GenomicsList!$G$2,C38&lt;&gt;""),ROUNDDOWN($C38*$D38,0), "")</f>
        <v/>
      </c>
      <c r="L38" s="45"/>
      <c r="M38" s="45"/>
      <c r="N38" s="45"/>
      <c r="O38" s="45"/>
      <c r="P38" s="45" t="str">
        <f t="shared" si="0"/>
        <v/>
      </c>
    </row>
    <row r="39" spans="1:22" s="30" customFormat="1" ht="15.75" customHeight="1">
      <c r="A39" s="32"/>
      <c r="B39" s="32"/>
      <c r="C39" s="33"/>
      <c r="D39" s="25"/>
      <c r="E39" s="25"/>
      <c r="F39" s="25"/>
      <c r="G39" s="33"/>
      <c r="I39" s="45"/>
      <c r="J39" s="45"/>
      <c r="K39" s="45" t="str">
        <f>IF(AND($C$28=GenomicsList!$G$2,C39&lt;&gt;""),ROUNDDOWN($C39*$D39,0), "")</f>
        <v/>
      </c>
      <c r="L39" s="45"/>
      <c r="M39" s="45"/>
      <c r="N39" s="45"/>
      <c r="O39" s="45"/>
      <c r="P39" s="45" t="str">
        <f t="shared" si="0"/>
        <v/>
      </c>
    </row>
    <row r="40" spans="1:22" s="30" customFormat="1" ht="15.5">
      <c r="B40" s="32"/>
      <c r="C40" s="33"/>
      <c r="D40" s="25"/>
      <c r="E40" s="25"/>
      <c r="F40" s="25"/>
      <c r="G40" s="33"/>
      <c r="I40" s="45"/>
      <c r="J40" s="45"/>
      <c r="K40" s="45" t="str">
        <f>IF(AND($C$28=GenomicsList!$G$2,C40&lt;&gt;""),ROUNDDOWN($C40*$D40,0), "")</f>
        <v/>
      </c>
      <c r="L40" s="45"/>
      <c r="M40" s="45"/>
      <c r="N40" s="45"/>
      <c r="O40" s="45"/>
      <c r="P40" s="45" t="str">
        <f t="shared" si="0"/>
        <v/>
      </c>
    </row>
    <row r="41" spans="1:22" s="30" customFormat="1" ht="15.5">
      <c r="A41" s="34" t="s">
        <v>16</v>
      </c>
      <c r="E41" s="35"/>
    </row>
    <row r="42" spans="1:22" s="30" customFormat="1" ht="15.5">
      <c r="A42" s="42"/>
      <c r="E42" s="35"/>
    </row>
    <row r="43" spans="1:22" ht="15.75" customHeight="1">
      <c r="A43" s="133" t="s">
        <v>238</v>
      </c>
      <c r="B43" s="133"/>
      <c r="C43" s="133"/>
      <c r="D43" s="133"/>
      <c r="E43" s="30"/>
      <c r="F43" s="30"/>
      <c r="G43" s="30"/>
      <c r="H43" s="30"/>
      <c r="I43" s="30"/>
      <c r="J43" s="30"/>
      <c r="K43" s="30"/>
      <c r="L43" s="30"/>
      <c r="M43" s="30"/>
      <c r="N43" s="30"/>
      <c r="O43" s="30"/>
      <c r="P43" s="30"/>
      <c r="Q43" s="30"/>
      <c r="R43" s="30"/>
      <c r="S43" s="30"/>
      <c r="T43" s="30"/>
      <c r="U43" s="30"/>
      <c r="V43" s="30"/>
    </row>
    <row r="44" spans="1:22" ht="15.75" customHeight="1">
      <c r="A44" s="135"/>
      <c r="B44" s="135"/>
      <c r="C44" s="135"/>
      <c r="D44" s="135"/>
      <c r="E44" s="30"/>
      <c r="F44" s="30"/>
      <c r="G44" s="30"/>
      <c r="H44" s="30"/>
      <c r="I44" s="30"/>
      <c r="J44" s="30"/>
      <c r="K44" s="30"/>
      <c r="L44" s="30"/>
      <c r="M44" s="30"/>
      <c r="N44" s="30"/>
      <c r="O44" s="30"/>
      <c r="P44" s="30"/>
      <c r="Q44" s="30"/>
      <c r="R44" s="30"/>
      <c r="S44" s="30"/>
      <c r="T44" s="30"/>
      <c r="U44" s="30"/>
      <c r="V44" s="30"/>
    </row>
    <row r="45" spans="1:22" ht="15.75" customHeight="1">
      <c r="A45" s="135"/>
      <c r="B45" s="135"/>
      <c r="C45" s="135"/>
      <c r="D45" s="135"/>
      <c r="E45" s="30"/>
      <c r="F45" s="30"/>
      <c r="G45" s="30"/>
      <c r="H45" s="30"/>
      <c r="I45" s="30"/>
      <c r="J45" s="30"/>
      <c r="K45" s="30"/>
      <c r="L45" s="30"/>
      <c r="M45" s="30"/>
      <c r="N45" s="30"/>
      <c r="O45" s="30"/>
      <c r="P45" s="30"/>
      <c r="Q45" s="30"/>
      <c r="R45" s="30"/>
      <c r="S45" s="30"/>
      <c r="T45" s="30"/>
      <c r="U45" s="30"/>
      <c r="V45" s="30"/>
    </row>
    <row r="46" spans="1:22" ht="15.75" customHeight="1">
      <c r="A46" s="135"/>
      <c r="B46" s="135"/>
      <c r="C46" s="135"/>
      <c r="D46" s="135"/>
      <c r="E46" s="30"/>
      <c r="F46" s="30"/>
      <c r="G46" s="30"/>
      <c r="H46" s="30"/>
      <c r="I46" s="30"/>
      <c r="J46" s="30"/>
      <c r="K46" s="30"/>
      <c r="L46" s="30"/>
      <c r="M46" s="30"/>
      <c r="N46" s="30"/>
      <c r="O46" s="30"/>
      <c r="P46" s="30"/>
      <c r="Q46" s="30"/>
      <c r="R46" s="30"/>
      <c r="S46" s="30"/>
      <c r="T46" s="30"/>
      <c r="U46" s="30"/>
      <c r="V46" s="30"/>
    </row>
    <row r="47" spans="1:22" ht="15.75" customHeight="1">
      <c r="A47" s="135"/>
      <c r="B47" s="135"/>
      <c r="C47" s="135"/>
      <c r="D47" s="135"/>
      <c r="E47" s="30"/>
      <c r="F47" s="30"/>
      <c r="G47" s="30"/>
      <c r="H47" s="30"/>
      <c r="I47" s="30"/>
      <c r="J47" s="30"/>
      <c r="K47" s="30"/>
      <c r="L47" s="30"/>
      <c r="M47" s="30"/>
      <c r="N47" s="30"/>
      <c r="O47" s="30"/>
      <c r="P47" s="30"/>
      <c r="Q47" s="30"/>
      <c r="R47" s="30"/>
      <c r="S47" s="30"/>
      <c r="T47" s="30"/>
      <c r="U47" s="30"/>
      <c r="V47" s="30"/>
    </row>
    <row r="48" spans="1:22" ht="15.75" customHeight="1">
      <c r="A48" s="135"/>
      <c r="B48" s="135"/>
      <c r="C48" s="135"/>
      <c r="D48" s="135"/>
      <c r="E48" s="30"/>
      <c r="F48" s="30"/>
      <c r="G48" s="30"/>
      <c r="H48" s="30"/>
      <c r="I48" s="30"/>
      <c r="J48" s="30"/>
      <c r="K48" s="30"/>
      <c r="L48" s="30"/>
      <c r="M48" s="30"/>
      <c r="N48" s="30"/>
      <c r="O48" s="30"/>
      <c r="P48" s="30"/>
      <c r="Q48" s="30"/>
      <c r="R48" s="30"/>
      <c r="S48" s="30"/>
      <c r="T48" s="30"/>
      <c r="U48" s="30"/>
      <c r="V48" s="30"/>
    </row>
    <row r="49" spans="1:22" ht="15.75" customHeight="1">
      <c r="A49" s="135"/>
      <c r="B49" s="135"/>
      <c r="C49" s="135"/>
      <c r="D49" s="135"/>
      <c r="E49" s="30"/>
      <c r="F49" s="30"/>
      <c r="G49" s="30"/>
      <c r="H49" s="30"/>
      <c r="I49" s="30"/>
      <c r="J49" s="30"/>
      <c r="K49" s="30"/>
      <c r="L49" s="30"/>
      <c r="M49" s="30"/>
      <c r="N49" s="30"/>
      <c r="O49" s="30"/>
      <c r="P49" s="30"/>
      <c r="Q49" s="30"/>
      <c r="R49" s="30"/>
      <c r="S49" s="30"/>
      <c r="T49" s="30"/>
      <c r="U49" s="30"/>
      <c r="V49" s="30"/>
    </row>
    <row r="50" spans="1:22" s="30" customFormat="1" ht="15.75" customHeight="1"/>
    <row r="51" spans="1:22" s="30" customFormat="1" ht="15.75" customHeight="1"/>
    <row r="52" spans="1:22" s="30" customFormat="1" ht="15.75" customHeight="1">
      <c r="A52" s="133" t="s">
        <v>39</v>
      </c>
      <c r="B52" s="133"/>
      <c r="C52" s="133"/>
      <c r="D52" s="133"/>
    </row>
    <row r="53" spans="1:22" s="30" customFormat="1" ht="15.75" customHeight="1">
      <c r="A53" s="134"/>
      <c r="B53" s="134"/>
      <c r="C53" s="134"/>
      <c r="D53" s="134"/>
    </row>
    <row r="54" spans="1:22" s="30" customFormat="1" ht="15.75" customHeight="1">
      <c r="A54" s="134"/>
      <c r="B54" s="134"/>
      <c r="C54" s="134"/>
      <c r="D54" s="134"/>
    </row>
    <row r="55" spans="1:22" s="30" customFormat="1" ht="15.75" customHeight="1">
      <c r="A55" s="134"/>
      <c r="B55" s="134"/>
      <c r="C55" s="134"/>
      <c r="D55" s="134"/>
    </row>
    <row r="56" spans="1:22" s="30" customFormat="1" ht="15.75" customHeight="1">
      <c r="A56" s="134"/>
      <c r="B56" s="134"/>
      <c r="C56" s="134"/>
      <c r="D56" s="134"/>
    </row>
    <row r="57" spans="1:22" s="30" customFormat="1" ht="15.75" customHeight="1">
      <c r="A57" s="134"/>
      <c r="B57" s="134"/>
      <c r="C57" s="134"/>
      <c r="D57" s="134"/>
    </row>
    <row r="58" spans="1:22" s="30" customFormat="1" ht="15.75" customHeight="1">
      <c r="A58" s="134"/>
      <c r="B58" s="134"/>
      <c r="C58" s="134"/>
      <c r="D58" s="134"/>
    </row>
    <row r="59" spans="1:22" s="30" customFormat="1" ht="15.75" customHeight="1"/>
    <row r="60" spans="1:22" s="30" customFormat="1" ht="15.75" customHeight="1"/>
    <row r="61" spans="1:22" s="30" customFormat="1" ht="15.75" customHeight="1"/>
    <row r="62" spans="1:22" s="30" customFormat="1" ht="15.75" customHeight="1"/>
    <row r="63" spans="1:22" s="30" customFormat="1" ht="15.75" customHeight="1"/>
    <row r="64" spans="1:22" s="30" customFormat="1" ht="15.75" customHeight="1"/>
    <row r="65" s="30" customFormat="1" ht="15.75" customHeight="1"/>
    <row r="66" s="30" customFormat="1" ht="15.75" customHeight="1"/>
    <row r="67" s="30" customFormat="1" ht="15.75" customHeight="1"/>
    <row r="68" s="30" customFormat="1" ht="15.75" customHeight="1"/>
    <row r="69" s="30" customFormat="1" ht="15.75" customHeight="1"/>
    <row r="70" s="30" customFormat="1" ht="15.75" customHeight="1"/>
    <row r="71" s="30" customFormat="1" ht="15.75" customHeight="1"/>
    <row r="72" s="30" customFormat="1" ht="15.75" customHeight="1"/>
    <row r="73" s="30" customFormat="1" ht="15.75" customHeight="1"/>
    <row r="74" s="30" customFormat="1" ht="15.75" customHeight="1"/>
    <row r="75" s="30" customFormat="1" ht="15.75" customHeight="1"/>
    <row r="76" s="30" customFormat="1" ht="15.75" customHeight="1"/>
    <row r="77" s="30" customFormat="1" ht="15.75" customHeight="1"/>
    <row r="78" s="30" customFormat="1" ht="15.75" customHeight="1"/>
    <row r="79" s="30" customFormat="1" ht="15.75" customHeight="1"/>
    <row r="80" s="30" customFormat="1" ht="15.75" customHeight="1"/>
    <row r="81" s="30" customFormat="1" ht="15.75" customHeight="1"/>
    <row r="82" s="30" customFormat="1" ht="15.75" customHeight="1"/>
    <row r="83" s="30" customFormat="1" ht="15.75" customHeight="1"/>
    <row r="84" s="30" customFormat="1" ht="15.75" customHeight="1"/>
    <row r="85" s="30" customFormat="1" ht="15.75" customHeight="1"/>
    <row r="86" s="30" customFormat="1" ht="15.75" customHeight="1"/>
    <row r="87" s="30" customFormat="1" ht="15.75" customHeight="1"/>
    <row r="88" s="30" customFormat="1" ht="15.75" customHeight="1"/>
    <row r="89" s="30" customFormat="1" ht="15.75" customHeight="1"/>
    <row r="90" s="30" customFormat="1" ht="15.75" customHeight="1"/>
    <row r="91" s="30" customFormat="1" ht="15.75" customHeight="1"/>
    <row r="92" s="30" customFormat="1" ht="15.75" customHeight="1"/>
    <row r="93" s="30" customFormat="1" ht="15.75" customHeight="1"/>
    <row r="94" s="30" customFormat="1" ht="15.75" customHeight="1"/>
    <row r="95" s="30" customFormat="1" ht="15.75" customHeight="1"/>
    <row r="96" s="30" customFormat="1" ht="15.75" customHeight="1"/>
    <row r="97" s="30" customFormat="1" ht="15.75" customHeight="1"/>
    <row r="98" s="30" customFormat="1" ht="15.75" customHeight="1"/>
    <row r="99" s="30" customFormat="1" ht="15.75" customHeight="1"/>
    <row r="100" s="30" customFormat="1" ht="15.75" customHeight="1"/>
    <row r="101" s="30" customFormat="1" ht="15.75" customHeight="1"/>
    <row r="102" s="30" customFormat="1" ht="15.75" customHeight="1"/>
    <row r="103" s="30" customFormat="1" ht="15.75" customHeight="1"/>
    <row r="104" s="30" customFormat="1" ht="15.75" customHeight="1"/>
    <row r="105" s="30" customFormat="1" ht="15.75" customHeight="1"/>
    <row r="106" s="30" customFormat="1" ht="15.75" customHeight="1"/>
    <row r="107" s="30" customFormat="1" ht="15.75" customHeight="1"/>
    <row r="108" s="30" customFormat="1" ht="15.75" customHeight="1"/>
    <row r="109" s="30" customFormat="1" ht="15.75" customHeight="1"/>
    <row r="110" s="30" customFormat="1" ht="15.75" customHeight="1"/>
    <row r="111" s="30" customFormat="1" ht="15.75" customHeight="1"/>
    <row r="112" s="30" customFormat="1" ht="15.75" customHeight="1"/>
    <row r="113" s="30" customFormat="1" ht="15.75" customHeight="1"/>
    <row r="114" s="30" customFormat="1" ht="15.75" customHeight="1"/>
    <row r="115" s="30" customFormat="1" ht="15.75" customHeight="1"/>
    <row r="116" s="30" customFormat="1" ht="15.75" customHeight="1"/>
    <row r="117" s="30" customFormat="1" ht="15.75" customHeight="1"/>
    <row r="118" s="30" customFormat="1" ht="15.75" customHeight="1"/>
    <row r="119" s="30" customFormat="1" ht="15.75" customHeight="1"/>
    <row r="120" s="30" customFormat="1" ht="15.75" customHeight="1"/>
    <row r="121" s="30" customFormat="1" ht="15.75" customHeight="1"/>
    <row r="122" s="30" customFormat="1" ht="15.75" customHeight="1"/>
    <row r="123" s="30" customFormat="1" ht="15.75" customHeight="1"/>
    <row r="124" s="30" customFormat="1" ht="15.75" customHeight="1"/>
    <row r="125" s="30" customFormat="1" ht="15.75" customHeight="1"/>
    <row r="126" s="30" customFormat="1" ht="15.75" customHeight="1"/>
    <row r="127" s="30" customFormat="1" ht="15.75" customHeight="1"/>
    <row r="128" s="30" customFormat="1" ht="15.75" customHeight="1"/>
    <row r="129" s="30" customFormat="1" ht="15.75" customHeight="1"/>
    <row r="130" s="30" customFormat="1" ht="15.75" customHeight="1"/>
    <row r="131" s="30" customFormat="1" ht="15.75" customHeight="1"/>
    <row r="132" s="30" customFormat="1" ht="15.75" customHeight="1"/>
    <row r="133" s="30" customFormat="1" ht="15.75" customHeight="1"/>
    <row r="134" s="30" customFormat="1" ht="15.75" customHeight="1"/>
    <row r="135" s="30" customFormat="1" ht="15.75" customHeight="1"/>
    <row r="136" s="30" customFormat="1" ht="15.75" customHeight="1"/>
    <row r="137" s="30" customFormat="1" ht="15.75" customHeight="1"/>
    <row r="138" s="30" customFormat="1" ht="15.75" customHeight="1"/>
    <row r="139" s="30" customFormat="1" ht="15.75" customHeight="1"/>
    <row r="140" s="30" customFormat="1" ht="15.75" customHeight="1"/>
    <row r="141" s="30" customFormat="1" ht="15.75" customHeight="1"/>
    <row r="142" s="30" customFormat="1" ht="15.75" customHeight="1"/>
    <row r="143" s="30" customFormat="1" ht="15.75" customHeight="1"/>
    <row r="144" s="30" customFormat="1" ht="15.75" customHeight="1"/>
    <row r="145" s="30" customFormat="1" ht="15.75" customHeight="1"/>
    <row r="146" s="30" customFormat="1" ht="15.75" customHeight="1"/>
    <row r="147" s="30" customFormat="1" ht="15.75" customHeight="1"/>
    <row r="148" s="30" customFormat="1" ht="15.75" customHeight="1"/>
    <row r="149" s="30" customFormat="1" ht="15.75" customHeight="1"/>
    <row r="150" s="30" customFormat="1" ht="15.75" customHeight="1"/>
    <row r="151" s="30" customFormat="1" ht="15.75" customHeight="1"/>
    <row r="152" s="30" customFormat="1" ht="15.75" customHeight="1"/>
    <row r="153" s="30" customFormat="1" ht="15.75" customHeight="1"/>
    <row r="154" s="30" customFormat="1" ht="15.75" customHeight="1"/>
    <row r="155" s="30" customFormat="1" ht="15.75" customHeight="1"/>
    <row r="156" s="30" customFormat="1" ht="15.75" customHeight="1"/>
    <row r="157" s="30" customFormat="1" ht="15.75" customHeight="1"/>
    <row r="158" s="30" customFormat="1" ht="15.75" customHeight="1"/>
    <row r="159" s="30" customFormat="1" ht="15.75" customHeight="1"/>
    <row r="160" s="30" customFormat="1" ht="15.75" customHeight="1"/>
    <row r="161" s="30" customFormat="1" ht="15.75" customHeight="1"/>
    <row r="162" s="30" customFormat="1" ht="15.75" customHeight="1"/>
    <row r="163" s="30" customFormat="1" ht="15.75" customHeight="1"/>
    <row r="164" s="30" customFormat="1" ht="15.75" customHeight="1"/>
    <row r="165" s="30" customFormat="1" ht="15.75" customHeight="1"/>
    <row r="166" s="30" customFormat="1" ht="15.75" customHeight="1"/>
    <row r="167" s="30" customFormat="1" ht="15.75" customHeight="1"/>
    <row r="168" s="30" customFormat="1" ht="15.75" customHeight="1"/>
    <row r="169" s="30" customFormat="1" ht="15.75" customHeight="1"/>
    <row r="170" s="30" customFormat="1" ht="15.75" customHeight="1"/>
    <row r="171" s="30" customFormat="1" ht="15.75" customHeight="1"/>
    <row r="172" s="30" customFormat="1" ht="15.75" customHeight="1"/>
    <row r="173" s="30" customFormat="1" ht="15.75" customHeight="1"/>
    <row r="174" s="30" customFormat="1" ht="15.75" customHeight="1"/>
    <row r="175" s="30" customFormat="1" ht="15.75" customHeight="1"/>
    <row r="176" s="30" customFormat="1" ht="15.75" customHeight="1"/>
    <row r="177" s="30" customFormat="1" ht="15.75" customHeight="1"/>
    <row r="178" s="30" customFormat="1" ht="15.75" customHeight="1"/>
    <row r="179" s="30" customFormat="1" ht="15.75" customHeight="1"/>
    <row r="180" s="30" customFormat="1" ht="15.75" customHeight="1"/>
    <row r="181" s="30" customFormat="1" ht="15.75" customHeight="1"/>
    <row r="182" s="30" customFormat="1" ht="15.75" customHeight="1"/>
    <row r="183" s="30" customFormat="1" ht="15.75" customHeight="1"/>
    <row r="184" s="30" customFormat="1" ht="15.75" customHeight="1"/>
    <row r="185" s="30" customFormat="1" ht="15.75" customHeight="1"/>
    <row r="186" s="30" customFormat="1" ht="15.75" customHeight="1"/>
    <row r="187" s="30" customFormat="1" ht="15.75" customHeight="1"/>
    <row r="188" s="30" customFormat="1" ht="15.75" customHeight="1"/>
    <row r="189" s="30" customFormat="1" ht="15.75" customHeight="1"/>
    <row r="190" s="30" customFormat="1" ht="15.75" customHeight="1"/>
    <row r="191" s="30" customFormat="1" ht="15.75" customHeight="1"/>
    <row r="192" s="30" customFormat="1" ht="15.75" customHeight="1"/>
    <row r="193" s="30" customFormat="1" ht="15.75" customHeight="1"/>
    <row r="194" s="30" customFormat="1" ht="15.75" customHeight="1"/>
    <row r="195" s="30" customFormat="1" ht="15.75" customHeight="1"/>
    <row r="196" s="30" customFormat="1" ht="15.75" customHeight="1"/>
    <row r="197" s="30" customFormat="1" ht="15.75" customHeight="1"/>
    <row r="198" s="30" customFormat="1" ht="15.75" customHeight="1"/>
    <row r="199" s="30" customFormat="1" ht="15.75" customHeight="1"/>
    <row r="200" s="30" customFormat="1" ht="15.75" customHeight="1"/>
    <row r="201" s="30" customFormat="1" ht="15.75" customHeight="1"/>
    <row r="202" s="30" customFormat="1" ht="15.75" customHeight="1"/>
    <row r="203" s="30" customFormat="1" ht="15.75" customHeight="1"/>
    <row r="204" s="30" customFormat="1" ht="15.75" customHeight="1"/>
    <row r="205" s="30" customFormat="1" ht="15.75" customHeight="1"/>
    <row r="206" s="30" customFormat="1" ht="15.75" customHeight="1"/>
    <row r="207" s="30" customFormat="1" ht="15.75" customHeight="1"/>
    <row r="208" s="30" customFormat="1" ht="15.75" customHeight="1"/>
    <row r="209" s="30" customFormat="1" ht="15.75" customHeight="1"/>
    <row r="210" s="30" customFormat="1" ht="15.75" customHeight="1"/>
    <row r="211" s="30" customFormat="1" ht="15.75" customHeight="1"/>
    <row r="212" s="30" customFormat="1" ht="15.75" customHeight="1"/>
    <row r="213" s="30" customFormat="1" ht="15.75" customHeight="1"/>
    <row r="214" s="30" customFormat="1" ht="15.75" customHeight="1"/>
    <row r="215" s="30" customFormat="1" ht="15.75" customHeight="1"/>
    <row r="216" s="30" customFormat="1" ht="15.75" customHeight="1"/>
    <row r="217" s="30" customFormat="1" ht="15.75" customHeight="1"/>
    <row r="218" s="30" customFormat="1" ht="15.75" customHeight="1"/>
    <row r="219" s="30" customFormat="1" ht="15.75" customHeight="1"/>
    <row r="220" s="30" customFormat="1" ht="15.75" customHeight="1"/>
    <row r="221" s="30" customFormat="1" ht="15.75" customHeight="1"/>
    <row r="222" s="30" customFormat="1" ht="15.75" customHeight="1"/>
    <row r="223" s="30" customFormat="1" ht="15.75" customHeight="1"/>
    <row r="224" s="30" customFormat="1" ht="15.75" customHeight="1"/>
    <row r="225" s="30" customFormat="1" ht="15.75" customHeight="1"/>
    <row r="226" s="30" customFormat="1" ht="15.75" customHeight="1"/>
    <row r="227" s="30" customFormat="1" ht="15.75" customHeight="1"/>
    <row r="228" s="30" customFormat="1" ht="15.75" customHeight="1"/>
    <row r="229" s="30" customFormat="1" ht="15.75" customHeight="1"/>
    <row r="230" s="30" customFormat="1" ht="15.75" customHeight="1"/>
    <row r="231" s="30" customFormat="1" ht="15.75" customHeight="1"/>
    <row r="232" s="30" customFormat="1" ht="15.75" customHeight="1"/>
    <row r="233" s="30" customFormat="1" ht="15.75" customHeight="1"/>
    <row r="234" s="30" customFormat="1" ht="15.75" customHeight="1"/>
    <row r="235" s="30" customFormat="1" ht="15.75" customHeight="1"/>
    <row r="236" s="30" customFormat="1" ht="15.75" customHeight="1"/>
    <row r="237" s="30" customFormat="1" ht="15.75" customHeight="1"/>
    <row r="238" s="30" customFormat="1" ht="15.75" customHeight="1"/>
    <row r="239" s="30" customFormat="1" ht="15.75" customHeight="1"/>
    <row r="240" s="30" customFormat="1" ht="15.75" customHeight="1"/>
    <row r="241" s="30" customFormat="1" ht="15.75" customHeight="1"/>
    <row r="242" s="30" customFormat="1" ht="15.75" customHeight="1"/>
    <row r="243" s="30" customFormat="1" ht="15.75" customHeight="1"/>
    <row r="244" s="30" customFormat="1" ht="15.75" customHeight="1"/>
    <row r="245" s="30" customFormat="1" ht="15.75" customHeight="1"/>
    <row r="246" s="30" customFormat="1" ht="15.75" customHeight="1"/>
    <row r="247" s="30" customFormat="1" ht="15.75" customHeight="1"/>
    <row r="248" s="30" customFormat="1" ht="15.75" customHeight="1"/>
    <row r="249" s="30" customFormat="1" ht="15.75" customHeight="1"/>
    <row r="250" s="30" customFormat="1" ht="15.75" customHeight="1"/>
    <row r="251" s="30" customFormat="1" ht="15.75" customHeight="1"/>
    <row r="252" s="30" customFormat="1" ht="15.75" customHeight="1"/>
    <row r="253" s="30" customFormat="1" ht="15.75" customHeight="1"/>
    <row r="254" s="30" customFormat="1" ht="15.75" customHeight="1"/>
    <row r="255" s="30" customFormat="1" ht="15.75" customHeight="1"/>
    <row r="256" s="30" customFormat="1" ht="15.75" customHeight="1"/>
    <row r="257" s="30" customFormat="1" ht="15.75" customHeight="1"/>
    <row r="258" s="30" customFormat="1" ht="15.75" customHeight="1"/>
    <row r="259" s="30" customFormat="1" ht="15.75" customHeight="1"/>
    <row r="260" s="30" customFormat="1" ht="15.75" customHeight="1"/>
    <row r="261" s="30" customFormat="1" ht="15.75" customHeight="1"/>
    <row r="262" s="30" customFormat="1" ht="15.75" customHeight="1"/>
    <row r="263" s="30" customFormat="1" ht="15.75" customHeight="1"/>
    <row r="264" s="30" customFormat="1" ht="15.75" customHeight="1"/>
    <row r="265" s="30" customFormat="1" ht="15.75" customHeight="1"/>
    <row r="266" s="30" customFormat="1" ht="15.75" customHeight="1"/>
    <row r="267" s="30" customFormat="1" ht="15.75" customHeight="1"/>
    <row r="268" s="30" customFormat="1" ht="15.75" customHeight="1"/>
    <row r="269" s="30" customFormat="1" ht="15.75" customHeight="1"/>
    <row r="270" s="30" customFormat="1" ht="15.75" customHeight="1"/>
    <row r="271" s="30" customFormat="1" ht="15.75" customHeight="1"/>
    <row r="272" s="30" customFormat="1" ht="15.75" customHeight="1"/>
    <row r="273" s="30" customFormat="1" ht="15.75" customHeight="1"/>
    <row r="274" s="30" customFormat="1" ht="15.75" customHeight="1"/>
    <row r="275" s="30" customFormat="1" ht="15.75" customHeight="1"/>
    <row r="276" s="30" customFormat="1" ht="15.75" customHeight="1"/>
    <row r="277" s="30" customFormat="1" ht="15.75" customHeight="1"/>
    <row r="278" s="30" customFormat="1" ht="15.75" customHeight="1"/>
    <row r="279" s="30" customFormat="1" ht="15.75" customHeight="1"/>
    <row r="280" s="30" customFormat="1" ht="15.75" customHeight="1"/>
    <row r="281" s="30" customFormat="1" ht="15.75" customHeight="1"/>
    <row r="282" s="30" customFormat="1" ht="15.75" customHeight="1"/>
    <row r="283" s="30" customFormat="1" ht="15.75" customHeight="1"/>
    <row r="284" s="30" customFormat="1" ht="15.75" customHeight="1"/>
    <row r="285" s="30" customFormat="1" ht="15.75" customHeight="1"/>
    <row r="286" s="30" customFormat="1" ht="15.75" customHeight="1"/>
    <row r="287" s="30" customFormat="1" ht="15.75" customHeight="1"/>
    <row r="288" s="30" customFormat="1" ht="15.75" customHeight="1"/>
    <row r="289" s="30" customFormat="1" ht="15.75" customHeight="1"/>
    <row r="290" s="30" customFormat="1" ht="15.75" customHeight="1"/>
    <row r="291" s="30" customFormat="1" ht="15.75" customHeight="1"/>
    <row r="292" s="30" customFormat="1" ht="15.75" customHeight="1"/>
    <row r="293" s="30" customFormat="1" ht="15.75" customHeight="1"/>
    <row r="294" s="30" customFormat="1" ht="15.75" customHeight="1"/>
    <row r="295" s="30" customFormat="1" ht="15.75" customHeight="1"/>
    <row r="296" s="30" customFormat="1" ht="15.75" customHeight="1"/>
    <row r="297" s="30" customFormat="1" ht="15.75" customHeight="1"/>
    <row r="298" s="30" customFormat="1" ht="15.75" customHeight="1"/>
    <row r="299" s="30" customFormat="1" ht="15.75" customHeight="1"/>
    <row r="300" s="30" customFormat="1" ht="15.75" customHeight="1"/>
    <row r="301" s="30" customFormat="1" ht="15.75" customHeight="1"/>
    <row r="302" s="30" customFormat="1" ht="15.75" customHeight="1"/>
    <row r="303" s="30" customFormat="1" ht="15.75" customHeight="1"/>
    <row r="304" s="30" customFormat="1" ht="15.75" customHeight="1"/>
    <row r="305" s="30" customFormat="1" ht="15.75" customHeight="1"/>
    <row r="306" s="30" customFormat="1" ht="15.75" customHeight="1"/>
    <row r="307" s="30" customFormat="1" ht="15.75" customHeight="1"/>
    <row r="308" s="30" customFormat="1" ht="15.75" customHeight="1"/>
    <row r="309" s="30" customFormat="1" ht="15.75" customHeight="1"/>
    <row r="310" s="30" customFormat="1" ht="15.75" customHeight="1"/>
    <row r="311" s="30" customFormat="1" ht="15.75" customHeight="1"/>
    <row r="312" s="30" customFormat="1" ht="15.75" customHeight="1"/>
    <row r="313" s="30" customFormat="1" ht="15.75" customHeight="1"/>
    <row r="314" s="30" customFormat="1" ht="15.75" customHeight="1"/>
    <row r="315" s="30" customFormat="1" ht="15.75" customHeight="1"/>
    <row r="316" s="30" customFormat="1" ht="15.75" customHeight="1"/>
    <row r="317" s="30" customFormat="1" ht="15.75" customHeight="1"/>
    <row r="318" s="30" customFormat="1" ht="15.75" customHeight="1"/>
    <row r="319" s="30" customFormat="1" ht="15.75" customHeight="1"/>
    <row r="320" s="30" customFormat="1" ht="15.75" customHeight="1"/>
    <row r="321" s="30" customFormat="1" ht="15.75" customHeight="1"/>
    <row r="322" s="30" customFormat="1" ht="15.75" customHeight="1"/>
    <row r="323" s="30" customFormat="1" ht="15.75" customHeight="1"/>
    <row r="324" s="30" customFormat="1" ht="15.75" customHeight="1"/>
    <row r="325" s="30" customFormat="1" ht="15.75" customHeight="1"/>
    <row r="326" s="30" customFormat="1" ht="15.75" customHeight="1"/>
    <row r="327" s="30" customFormat="1" ht="15.75" customHeight="1"/>
    <row r="328" s="30" customFormat="1" ht="15.75" customHeight="1"/>
    <row r="329" s="30" customFormat="1" ht="15.75" customHeight="1"/>
    <row r="330" s="30" customFormat="1" ht="15.75" customHeight="1"/>
  </sheetData>
  <dataConsolidate/>
  <mergeCells count="16">
    <mergeCell ref="A52:D52"/>
    <mergeCell ref="A53:D58"/>
    <mergeCell ref="A44:D49"/>
    <mergeCell ref="A8:B8"/>
    <mergeCell ref="D8:E8"/>
    <mergeCell ref="A43:D43"/>
    <mergeCell ref="A28:B28"/>
    <mergeCell ref="A5:A6"/>
    <mergeCell ref="B1:G1"/>
    <mergeCell ref="I26:P26"/>
    <mergeCell ref="D25:F25"/>
    <mergeCell ref="C28:G28"/>
    <mergeCell ref="J27:P27"/>
    <mergeCell ref="J28:L28"/>
    <mergeCell ref="N28:P28"/>
    <mergeCell ref="B3:G3"/>
  </mergeCells>
  <conditionalFormatting sqref="C28:G28">
    <cfRule type="containsText" dxfId="20" priority="9" operator="containsText" text="Select a compatible Sample TYPE and NGS ASSAY combination above before proceeding.">
      <formula>NOT(ISERROR(SEARCH("Select a compatible Sample TYPE and NGS ASSAY combination above before proceeding.",C28)))</formula>
    </cfRule>
  </conditionalFormatting>
  <conditionalFormatting sqref="H19:H20">
    <cfRule type="expression" dxfId="19" priority="5">
      <formula>isblank</formula>
    </cfRule>
  </conditionalFormatting>
  <conditionalFormatting sqref="J17:K18">
    <cfRule type="expression" dxfId="18" priority="3">
      <formula>isblank</formula>
    </cfRule>
  </conditionalFormatting>
  <conditionalFormatting sqref="B21:B22">
    <cfRule type="expression" dxfId="17" priority="33">
      <formula>IF($E$13="Single Cells",TRUE,FALSE)</formula>
    </cfRule>
  </conditionalFormatting>
  <dataValidations xWindow="1984" yWindow="672" count="3">
    <dataValidation allowBlank="1" showErrorMessage="1" promptTitle="On-going Project or New Project?" prompt="_x000a_For any new project, 10X Genomics recommends using the latest Cell Ranger Pipeline version for general improvements and bug fixes. _x000a__x000a_For on-going projects, we will continue with the same version to a previous submission to PMGC 10X Fresh Cell Team." sqref="E10"/>
    <dataValidation allowBlank="1" showErrorMessage="1" sqref="D20:D21"/>
    <dataValidation type="custom" allowBlank="1" showInputMessage="1" showErrorMessage="1" errorTitle="Character Limit Reached!" error="Bioinformatics piplines cannot process samples with long names or special characters. Please remove spaces and special characters from text (Max Character Limit: 25)" sqref="A30:B39 B40 A41:A42">
      <formula1>AND(ISNUMBER(SUMPRODUCT(SEARCH(MID(A30,ROW(INDIRECT("1:"&amp;LEN(A30))),1),"0123456789abcdefghijklmnopqrstuvwxyzABCDEFGHIJKLMNOPQRSTUVWXYZ-_"))),LEN(A30)&lt;25)</formula1>
    </dataValidation>
  </dataValidations>
  <pageMargins left="0.7" right="0.7" top="0.75" bottom="0.75" header="0.3" footer="0.3"/>
  <pageSetup scale="32"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E695EDA-5CFF-4B90-9728-20E78A29D34B}">
            <xm:f>NOT(ISERROR(SEARCH(GenomicsList!$K$5,F29)))</xm:f>
            <xm:f>GenomicsList!$K$5</xm:f>
            <x14:dxf>
              <fill>
                <patternFill>
                  <bgColor theme="4" tint="0.79998168889431442"/>
                </patternFill>
              </fill>
            </x14:dxf>
          </x14:cfRule>
          <x14:cfRule type="containsText" priority="2" operator="containsText" id="{2CE2EF82-D892-4659-949C-B62D25991226}">
            <xm:f>NOT(ISERROR(SEARCH(GenomicsList!$K$2,F29)))</xm:f>
            <xm:f>GenomicsList!$K$2</xm:f>
            <x14:dxf>
              <fill>
                <patternFill>
                  <bgColor theme="4" tint="0.79998168889431442"/>
                </patternFill>
              </fill>
            </x14:dxf>
          </x14:cfRule>
          <xm:sqref>F29</xm:sqref>
        </x14:conditionalFormatting>
      </x14:conditionalFormattings>
    </ext>
    <ext xmlns:x14="http://schemas.microsoft.com/office/spreadsheetml/2009/9/main" uri="{CCE6A557-97BC-4b89-ADB6-D9C93CAAB3DF}">
      <x14:dataValidations xmlns:xm="http://schemas.microsoft.com/office/excel/2006/main" xWindow="1984" yWindow="672" count="5">
        <x14:dataValidation type="list" allowBlank="1" showInputMessage="1" showErrorMessage="1">
          <x14:formula1>
            <xm:f>GenomicsList!$N$2:$N$16</xm:f>
          </x14:formula1>
          <xm:sqref>B21:B22</xm:sqref>
        </x14:dataValidation>
        <x14:dataValidation type="list" allowBlank="1" showInputMessage="1" showErrorMessage="1">
          <x14:formula1>
            <xm:f>GenomicsList!$A$14:$A$16</xm:f>
          </x14:formula1>
          <xm:sqref>E22</xm:sqref>
        </x14:dataValidation>
        <x14:dataValidation type="list" allowBlank="1" showInputMessage="1" showErrorMessage="1">
          <x14:formula1>
            <xm:f>GenomicsList!$A$2:$A$7</xm:f>
          </x14:formula1>
          <xm:sqref>B14</xm:sqref>
        </x14:dataValidation>
        <x14:dataValidation type="list" allowBlank="1" showInputMessage="1" showErrorMessage="1">
          <x14:formula1>
            <xm:f>GenomicsList!$D$2:$D$15</xm:f>
          </x14:formula1>
          <xm:sqref>E18</xm:sqref>
        </x14:dataValidation>
        <x14:dataValidation type="list" allowBlank="1" showErrorMessage="1">
          <x14:formula1>
            <xm:f>GenomicsList!$C$2:$C$17</xm:f>
          </x14:formula1>
          <xm:sqref>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41"/>
  <sheetViews>
    <sheetView workbookViewId="0">
      <selection activeCell="D40" sqref="D40"/>
    </sheetView>
  </sheetViews>
  <sheetFormatPr defaultColWidth="9.1796875" defaultRowHeight="14.5"/>
  <cols>
    <col min="1" max="1" width="48.54296875" style="85" customWidth="1"/>
    <col min="2" max="2" width="39.453125" style="85" bestFit="1" customWidth="1"/>
    <col min="3" max="3" width="20.81640625" style="85" bestFit="1" customWidth="1"/>
    <col min="4" max="4" width="64.81640625" style="85" bestFit="1" customWidth="1"/>
    <col min="5" max="5" width="15.54296875" style="85" bestFit="1" customWidth="1"/>
    <col min="6" max="7" width="6.54296875" style="85" customWidth="1"/>
    <col min="8" max="8" width="4.26953125" style="85" bestFit="1" customWidth="1"/>
    <col min="9" max="16384" width="9.1796875" style="85"/>
  </cols>
  <sheetData>
    <row r="1" spans="1:7" ht="15">
      <c r="A1" s="138" t="s">
        <v>243</v>
      </c>
      <c r="B1" s="138"/>
      <c r="C1" s="138"/>
      <c r="D1" s="85" t="str">
        <f>[2]Version!B1</f>
        <v>v231221TD</v>
      </c>
    </row>
    <row r="2" spans="1:7">
      <c r="A2" s="86" t="s">
        <v>146</v>
      </c>
    </row>
    <row r="3" spans="1:7">
      <c r="A3" s="86" t="s">
        <v>147</v>
      </c>
    </row>
    <row r="4" spans="1:7">
      <c r="A4" s="86" t="s">
        <v>148</v>
      </c>
    </row>
    <row r="5" spans="1:7">
      <c r="A5" s="86" t="s">
        <v>149</v>
      </c>
    </row>
    <row r="6" spans="1:7">
      <c r="A6" s="86" t="s">
        <v>150</v>
      </c>
      <c r="D6" s="87" t="s">
        <v>244</v>
      </c>
      <c r="E6" s="87">
        <v>123</v>
      </c>
    </row>
    <row r="7" spans="1:7">
      <c r="B7" s="88" t="s">
        <v>151</v>
      </c>
      <c r="D7" s="85" t="s">
        <v>245</v>
      </c>
      <c r="E7" s="85">
        <v>12.5</v>
      </c>
    </row>
    <row r="8" spans="1:7" ht="15">
      <c r="A8" s="89" t="s">
        <v>152</v>
      </c>
      <c r="B8" s="88" t="s">
        <v>155</v>
      </c>
      <c r="D8" s="85" t="s">
        <v>246</v>
      </c>
      <c r="E8" s="85">
        <v>3300</v>
      </c>
    </row>
    <row r="9" spans="1:7">
      <c r="A9" s="85" t="s">
        <v>153</v>
      </c>
      <c r="B9" s="90">
        <f>VLOOKUP($B$8,$D$6:$E$9,2,FALSE)</f>
        <v>50</v>
      </c>
      <c r="C9" s="85" t="s">
        <v>154</v>
      </c>
      <c r="D9" s="85" t="s">
        <v>155</v>
      </c>
      <c r="E9" s="85">
        <v>50</v>
      </c>
    </row>
    <row r="10" spans="1:7">
      <c r="A10" s="91" t="s">
        <v>156</v>
      </c>
      <c r="B10" s="92">
        <v>0</v>
      </c>
      <c r="C10" s="85" t="s">
        <v>157</v>
      </c>
      <c r="D10" s="90" t="s">
        <v>158</v>
      </c>
      <c r="F10" s="90"/>
      <c r="G10" s="90"/>
    </row>
    <row r="11" spans="1:7">
      <c r="A11" s="91" t="s">
        <v>159</v>
      </c>
      <c r="B11" s="92">
        <v>1</v>
      </c>
      <c r="C11" s="85" t="s">
        <v>157</v>
      </c>
      <c r="D11" s="90" t="s">
        <v>247</v>
      </c>
      <c r="F11" s="90"/>
      <c r="G11" s="90"/>
    </row>
    <row r="12" spans="1:7">
      <c r="A12" s="91" t="s">
        <v>160</v>
      </c>
      <c r="B12" s="92">
        <v>1</v>
      </c>
      <c r="D12" s="90"/>
      <c r="F12" s="90"/>
      <c r="G12" s="90"/>
    </row>
    <row r="13" spans="1:7">
      <c r="A13" s="85" t="s">
        <v>161</v>
      </c>
      <c r="B13" s="88">
        <v>1</v>
      </c>
      <c r="C13" s="85" t="s">
        <v>162</v>
      </c>
    </row>
    <row r="14" spans="1:7">
      <c r="A14" s="86" t="s">
        <v>163</v>
      </c>
      <c r="B14" s="90">
        <f>(B9+(B9*B10)+(B9*(1-B11))+(B9*(1-B12)))*B13</f>
        <v>50</v>
      </c>
      <c r="C14" s="85" t="s">
        <v>154</v>
      </c>
    </row>
    <row r="15" spans="1:7">
      <c r="A15" s="85" t="s">
        <v>164</v>
      </c>
      <c r="B15" s="88">
        <v>300</v>
      </c>
      <c r="C15" s="85" t="s">
        <v>165</v>
      </c>
      <c r="D15" s="85" t="s">
        <v>166</v>
      </c>
    </row>
    <row r="16" spans="1:7">
      <c r="A16" s="85" t="s">
        <v>167</v>
      </c>
      <c r="B16" s="93">
        <f>ROUNDUP(B14/B15,1)</f>
        <v>0.2</v>
      </c>
      <c r="C16" s="85" t="s">
        <v>168</v>
      </c>
    </row>
    <row r="17" spans="1:6">
      <c r="A17" s="85" t="s">
        <v>169</v>
      </c>
      <c r="B17" s="88">
        <v>1</v>
      </c>
    </row>
    <row r="18" spans="1:6">
      <c r="A18" s="85" t="s">
        <v>170</v>
      </c>
      <c r="B18" s="90">
        <f>B16*B17</f>
        <v>0.2</v>
      </c>
      <c r="C18" s="85" t="s">
        <v>168</v>
      </c>
      <c r="E18" s="94"/>
    </row>
    <row r="19" spans="1:6">
      <c r="A19" s="85" t="s">
        <v>171</v>
      </c>
      <c r="B19" s="94">
        <f>B18/B23</f>
        <v>3.3333333333333338E-4</v>
      </c>
      <c r="C19" s="85" t="s">
        <v>157</v>
      </c>
    </row>
    <row r="20" spans="1:6">
      <c r="D20" s="95"/>
      <c r="E20" s="95"/>
    </row>
    <row r="21" spans="1:6" ht="15">
      <c r="A21" s="96" t="s">
        <v>172</v>
      </c>
      <c r="D21" s="95"/>
      <c r="E21" s="95"/>
    </row>
    <row r="22" spans="1:6">
      <c r="A22" s="85" t="s">
        <v>173</v>
      </c>
      <c r="B22" s="88" t="s">
        <v>174</v>
      </c>
      <c r="D22" s="95" t="s">
        <v>175</v>
      </c>
      <c r="E22" s="97">
        <v>1</v>
      </c>
    </row>
    <row r="23" spans="1:6">
      <c r="A23" s="85" t="s">
        <v>176</v>
      </c>
      <c r="B23" s="98">
        <f>VLOOKUP(B22,D22:E33,2,FALSE)</f>
        <v>600</v>
      </c>
      <c r="C23" s="85" t="s">
        <v>177</v>
      </c>
      <c r="D23" s="95" t="s">
        <v>178</v>
      </c>
      <c r="E23" s="97">
        <v>4</v>
      </c>
    </row>
    <row r="24" spans="1:6">
      <c r="A24" s="85" t="s">
        <v>179</v>
      </c>
      <c r="B24" s="99">
        <f>(B23*B15)</f>
        <v>180000</v>
      </c>
      <c r="C24" s="85" t="s">
        <v>154</v>
      </c>
      <c r="D24" s="95" t="s">
        <v>180</v>
      </c>
      <c r="E24" s="97">
        <v>15</v>
      </c>
    </row>
    <row r="25" spans="1:6">
      <c r="A25" s="86" t="s">
        <v>181</v>
      </c>
      <c r="B25" s="98">
        <f>ROUNDDOWN(B24/B14,0)</f>
        <v>3600</v>
      </c>
      <c r="C25" s="85" t="s">
        <v>182</v>
      </c>
      <c r="D25" s="95" t="s">
        <v>183</v>
      </c>
      <c r="E25" s="97">
        <v>25</v>
      </c>
    </row>
    <row r="26" spans="1:6">
      <c r="A26" s="85" t="s">
        <v>184</v>
      </c>
      <c r="B26" s="100">
        <f>IF(B25&lt;1,"Choose another FC scale",ROUNDDOWN(B23/B25,0))</f>
        <v>0</v>
      </c>
      <c r="C26" s="85" t="s">
        <v>168</v>
      </c>
      <c r="D26" s="95" t="s">
        <v>185</v>
      </c>
      <c r="E26" s="97">
        <v>130</v>
      </c>
    </row>
    <row r="27" spans="1:6">
      <c r="A27" s="85" t="s">
        <v>186</v>
      </c>
      <c r="B27" s="101" t="str">
        <f>IF(B25&lt;1, "Choose another Instrument","Yes")</f>
        <v>Yes</v>
      </c>
      <c r="D27" s="95" t="s">
        <v>187</v>
      </c>
      <c r="E27" s="97">
        <v>400</v>
      </c>
    </row>
    <row r="28" spans="1:6">
      <c r="D28" s="95" t="s">
        <v>174</v>
      </c>
      <c r="E28" s="97">
        <v>600</v>
      </c>
    </row>
    <row r="29" spans="1:6">
      <c r="D29" s="95" t="s">
        <v>188</v>
      </c>
      <c r="E29" s="97">
        <v>1300</v>
      </c>
      <c r="F29" s="95"/>
    </row>
    <row r="30" spans="1:6">
      <c r="D30" s="95" t="s">
        <v>189</v>
      </c>
      <c r="E30" s="97">
        <v>3300</v>
      </c>
      <c r="F30" s="95"/>
    </row>
    <row r="31" spans="1:6">
      <c r="D31" s="95" t="s">
        <v>190</v>
      </c>
      <c r="E31" s="97">
        <v>8000</v>
      </c>
      <c r="F31" s="95"/>
    </row>
    <row r="32" spans="1:6">
      <c r="D32" s="95" t="s">
        <v>191</v>
      </c>
      <c r="E32" s="97">
        <v>9000</v>
      </c>
      <c r="F32" s="95"/>
    </row>
    <row r="33" spans="1:6">
      <c r="D33" s="95" t="s">
        <v>192</v>
      </c>
      <c r="E33" s="102">
        <v>24000</v>
      </c>
      <c r="F33" s="95"/>
    </row>
    <row r="34" spans="1:6">
      <c r="D34" s="95"/>
    </row>
    <row r="35" spans="1:6">
      <c r="D35" s="95"/>
    </row>
    <row r="36" spans="1:6">
      <c r="A36" s="85" t="s">
        <v>193</v>
      </c>
      <c r="D36" s="95"/>
    </row>
    <row r="37" spans="1:6">
      <c r="A37" s="85" t="s">
        <v>194</v>
      </c>
      <c r="B37" s="103" t="s">
        <v>195</v>
      </c>
    </row>
    <row r="38" spans="1:6">
      <c r="A38" s="85" t="s">
        <v>248</v>
      </c>
      <c r="B38" s="103" t="s">
        <v>249</v>
      </c>
    </row>
    <row r="39" spans="1:6">
      <c r="A39" s="85" t="s">
        <v>196</v>
      </c>
      <c r="B39" s="103" t="s">
        <v>197</v>
      </c>
    </row>
    <row r="41" spans="1:6">
      <c r="C41" s="85" t="s">
        <v>132</v>
      </c>
    </row>
  </sheetData>
  <mergeCells count="1">
    <mergeCell ref="A1:C1"/>
  </mergeCells>
  <dataValidations count="2">
    <dataValidation type="list" allowBlank="1" showInputMessage="1" showErrorMessage="1" sqref="B8">
      <formula1>$D$6:$D$9</formula1>
    </dataValidation>
    <dataValidation type="list" allowBlank="1" showInputMessage="1" showErrorMessage="1" sqref="B22">
      <formula1>$D$22:$D$33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6"/>
  <sheetViews>
    <sheetView zoomScale="55" zoomScaleNormal="55" workbookViewId="0">
      <selection activeCell="A11" sqref="A11"/>
    </sheetView>
  </sheetViews>
  <sheetFormatPr defaultColWidth="8.81640625" defaultRowHeight="14.5"/>
  <cols>
    <col min="1" max="1" width="72.81640625" style="56" bestFit="1" customWidth="1"/>
    <col min="2" max="2" width="3.453125" style="56" bestFit="1" customWidth="1"/>
    <col min="3" max="3" width="69.81640625" style="56" customWidth="1"/>
    <col min="4" max="4" width="38.81640625" style="56" customWidth="1"/>
    <col min="5" max="5" width="38.1796875" style="56" bestFit="1" customWidth="1"/>
    <col min="6" max="6" width="40" style="56" bestFit="1" customWidth="1"/>
    <col min="7" max="7" width="67.1796875" style="56" bestFit="1" customWidth="1"/>
    <col min="8" max="8" width="35" style="56" bestFit="1" customWidth="1"/>
    <col min="9" max="9" width="23.1796875" style="56" bestFit="1" customWidth="1"/>
    <col min="10" max="11" width="27.81640625" style="56" bestFit="1" customWidth="1"/>
    <col min="12" max="12" width="35" style="56" bestFit="1" customWidth="1"/>
    <col min="13" max="13" width="57.1796875" style="56" bestFit="1" customWidth="1"/>
    <col min="14" max="14" width="19.81640625" style="56" bestFit="1" customWidth="1"/>
    <col min="15" max="15" width="23.453125" style="56" customWidth="1"/>
    <col min="16" max="16" width="23" style="56" bestFit="1" customWidth="1"/>
    <col min="17" max="17" width="27.81640625" style="56" bestFit="1" customWidth="1"/>
    <col min="18" max="18" width="22" style="56" bestFit="1" customWidth="1"/>
    <col min="19" max="19" width="35.1796875" style="56" bestFit="1" customWidth="1"/>
    <col min="20" max="20" width="24" style="56" bestFit="1" customWidth="1"/>
    <col min="21" max="21" width="21.453125" style="56" bestFit="1" customWidth="1"/>
    <col min="22" max="22" width="17.453125" style="56" bestFit="1" customWidth="1"/>
    <col min="23" max="16384" width="8.81640625" style="56"/>
  </cols>
  <sheetData>
    <row r="1" spans="1:14">
      <c r="C1" s="56" t="s">
        <v>213</v>
      </c>
      <c r="D1" s="56" t="s">
        <v>214</v>
      </c>
    </row>
    <row r="2" spans="1:14">
      <c r="A2" s="56" t="s">
        <v>18</v>
      </c>
      <c r="B2" s="56">
        <v>1</v>
      </c>
      <c r="C2" s="56" t="s">
        <v>209</v>
      </c>
      <c r="D2" s="56" t="s">
        <v>204</v>
      </c>
      <c r="E2" s="56" t="s">
        <v>29</v>
      </c>
      <c r="G2" s="56" t="s">
        <v>113</v>
      </c>
      <c r="H2" s="56" t="s">
        <v>120</v>
      </c>
      <c r="I2" s="56" t="s">
        <v>133</v>
      </c>
      <c r="J2" s="56" t="s">
        <v>121</v>
      </c>
      <c r="K2" s="56" t="s">
        <v>122</v>
      </c>
      <c r="L2" s="56" t="s">
        <v>137</v>
      </c>
    </row>
    <row r="3" spans="1:14">
      <c r="A3" s="56" t="s">
        <v>19</v>
      </c>
      <c r="B3" s="56">
        <v>2</v>
      </c>
      <c r="C3" s="56" t="s">
        <v>210</v>
      </c>
      <c r="D3" s="56" t="s">
        <v>206</v>
      </c>
      <c r="E3" s="56" t="s">
        <v>29</v>
      </c>
      <c r="G3" s="56" t="s">
        <v>116</v>
      </c>
      <c r="H3" s="56" t="s">
        <v>120</v>
      </c>
      <c r="I3" s="56" t="s">
        <v>133</v>
      </c>
      <c r="J3" s="56" t="s">
        <v>121</v>
      </c>
      <c r="K3" s="56" t="s">
        <v>122</v>
      </c>
      <c r="L3" s="56" t="s">
        <v>137</v>
      </c>
    </row>
    <row r="4" spans="1:14">
      <c r="A4" s="56" t="s">
        <v>20</v>
      </c>
      <c r="B4" s="56">
        <v>3</v>
      </c>
      <c r="C4" s="56" t="s">
        <v>208</v>
      </c>
      <c r="D4" s="56" t="s">
        <v>205</v>
      </c>
      <c r="E4" s="56" t="s">
        <v>29</v>
      </c>
      <c r="G4" s="56" t="s">
        <v>125</v>
      </c>
      <c r="H4" s="56" t="s">
        <v>55</v>
      </c>
      <c r="I4" s="56" t="s">
        <v>114</v>
      </c>
      <c r="J4" s="56" t="s">
        <v>137</v>
      </c>
      <c r="K4" s="57" t="s">
        <v>132</v>
      </c>
      <c r="L4" s="57" t="s">
        <v>132</v>
      </c>
    </row>
    <row r="5" spans="1:14">
      <c r="A5" s="56" t="s">
        <v>22</v>
      </c>
      <c r="B5" s="56">
        <v>4</v>
      </c>
      <c r="C5" s="56" t="s">
        <v>131</v>
      </c>
      <c r="D5" s="56" t="s">
        <v>207</v>
      </c>
      <c r="E5" s="56" t="s">
        <v>29</v>
      </c>
      <c r="G5" s="56" t="s">
        <v>126</v>
      </c>
      <c r="H5" s="56" t="s">
        <v>56</v>
      </c>
      <c r="I5" s="56" t="s">
        <v>115</v>
      </c>
      <c r="J5" s="56" t="s">
        <v>114</v>
      </c>
      <c r="K5" s="56" t="s">
        <v>137</v>
      </c>
      <c r="L5" s="57" t="s">
        <v>132</v>
      </c>
      <c r="N5" s="59"/>
    </row>
    <row r="6" spans="1:14">
      <c r="A6" s="56" t="s">
        <v>23</v>
      </c>
      <c r="B6" s="56">
        <v>5</v>
      </c>
      <c r="C6" s="56" t="s">
        <v>44</v>
      </c>
      <c r="D6" s="56" t="s">
        <v>26</v>
      </c>
      <c r="E6" s="56" t="s">
        <v>29</v>
      </c>
      <c r="G6" s="56" t="s">
        <v>127</v>
      </c>
      <c r="H6" s="56" t="s">
        <v>55</v>
      </c>
      <c r="I6" s="56" t="s">
        <v>114</v>
      </c>
      <c r="J6" s="56" t="s">
        <v>137</v>
      </c>
      <c r="K6" s="57" t="s">
        <v>132</v>
      </c>
      <c r="L6" s="57" t="s">
        <v>132</v>
      </c>
      <c r="N6" s="59"/>
    </row>
    <row r="7" spans="1:14">
      <c r="A7" s="56" t="s">
        <v>0</v>
      </c>
      <c r="B7" s="56">
        <v>6</v>
      </c>
      <c r="C7" s="56" t="s">
        <v>45</v>
      </c>
      <c r="D7" s="56" t="s">
        <v>24</v>
      </c>
      <c r="E7" s="56" t="s">
        <v>29</v>
      </c>
      <c r="G7" s="56" t="s">
        <v>130</v>
      </c>
      <c r="H7" s="56" t="s">
        <v>56</v>
      </c>
      <c r="I7" s="56" t="s">
        <v>115</v>
      </c>
      <c r="J7" s="56" t="s">
        <v>114</v>
      </c>
      <c r="K7" s="56" t="s">
        <v>137</v>
      </c>
      <c r="L7" s="57" t="s">
        <v>132</v>
      </c>
      <c r="N7" s="59"/>
    </row>
    <row r="8" spans="1:14">
      <c r="B8" s="56">
        <v>7</v>
      </c>
      <c r="C8" s="56" t="s">
        <v>202</v>
      </c>
      <c r="D8" s="56" t="s">
        <v>25</v>
      </c>
      <c r="E8" s="56" t="s">
        <v>29</v>
      </c>
      <c r="G8" s="56" t="s">
        <v>123</v>
      </c>
      <c r="H8" s="56" t="s">
        <v>120</v>
      </c>
      <c r="I8" s="56" t="s">
        <v>133</v>
      </c>
      <c r="J8" s="56" t="s">
        <v>121</v>
      </c>
      <c r="K8" s="56" t="s">
        <v>122</v>
      </c>
      <c r="L8" s="56" t="s">
        <v>137</v>
      </c>
    </row>
    <row r="9" spans="1:14">
      <c r="B9" s="56">
        <v>8</v>
      </c>
      <c r="C9" s="56" t="s">
        <v>203</v>
      </c>
      <c r="D9" s="56" t="s">
        <v>72</v>
      </c>
      <c r="E9" s="58" t="s">
        <v>41</v>
      </c>
      <c r="G9" s="56" t="s">
        <v>124</v>
      </c>
      <c r="H9" s="56" t="s">
        <v>120</v>
      </c>
      <c r="I9" s="56" t="s">
        <v>133</v>
      </c>
      <c r="J9" s="56" t="s">
        <v>121</v>
      </c>
      <c r="K9" s="56" t="s">
        <v>122</v>
      </c>
      <c r="L9" s="56" t="s">
        <v>137</v>
      </c>
    </row>
    <row r="10" spans="1:14">
      <c r="A10" s="56" t="s">
        <v>27</v>
      </c>
      <c r="B10" s="56">
        <v>9</v>
      </c>
      <c r="C10" s="56" t="s">
        <v>200</v>
      </c>
      <c r="D10" s="58" t="s">
        <v>46</v>
      </c>
      <c r="E10" s="58" t="s">
        <v>41</v>
      </c>
      <c r="G10" s="56" t="s">
        <v>128</v>
      </c>
      <c r="H10" s="56" t="s">
        <v>55</v>
      </c>
      <c r="I10" s="56" t="s">
        <v>114</v>
      </c>
      <c r="J10" s="56" t="s">
        <v>137</v>
      </c>
      <c r="K10" s="57" t="s">
        <v>132</v>
      </c>
      <c r="L10" s="57" t="s">
        <v>132</v>
      </c>
    </row>
    <row r="11" spans="1:14">
      <c r="A11" s="56" t="s">
        <v>28</v>
      </c>
      <c r="B11" s="56">
        <v>10</v>
      </c>
      <c r="C11" s="56" t="s">
        <v>53</v>
      </c>
      <c r="D11" s="58" t="s">
        <v>47</v>
      </c>
      <c r="E11" s="58" t="s">
        <v>41</v>
      </c>
      <c r="G11" s="56" t="s">
        <v>129</v>
      </c>
      <c r="H11" s="56" t="s">
        <v>56</v>
      </c>
      <c r="I11" s="56" t="s">
        <v>115</v>
      </c>
      <c r="J11" s="56" t="s">
        <v>114</v>
      </c>
      <c r="K11" s="56" t="s">
        <v>137</v>
      </c>
      <c r="L11" s="57" t="s">
        <v>132</v>
      </c>
    </row>
    <row r="12" spans="1:14">
      <c r="A12" s="56" t="s">
        <v>0</v>
      </c>
      <c r="B12" s="56">
        <v>11</v>
      </c>
      <c r="C12" s="56" t="s">
        <v>106</v>
      </c>
      <c r="D12" s="58" t="s">
        <v>57</v>
      </c>
      <c r="E12" s="58" t="s">
        <v>41</v>
      </c>
      <c r="G12" s="56" t="s">
        <v>215</v>
      </c>
      <c r="H12" s="56" t="s">
        <v>216</v>
      </c>
      <c r="I12" s="56" t="s">
        <v>115</v>
      </c>
      <c r="J12" s="56" t="s">
        <v>114</v>
      </c>
      <c r="K12" s="56" t="s">
        <v>137</v>
      </c>
    </row>
    <row r="13" spans="1:14">
      <c r="B13" s="56">
        <v>12</v>
      </c>
      <c r="C13" s="56" t="s">
        <v>69</v>
      </c>
      <c r="D13" s="58" t="s">
        <v>76</v>
      </c>
      <c r="E13" s="58" t="s">
        <v>41</v>
      </c>
    </row>
    <row r="14" spans="1:14">
      <c r="A14" s="56" t="s">
        <v>48</v>
      </c>
      <c r="B14" s="56">
        <v>13</v>
      </c>
      <c r="C14" s="56" t="s">
        <v>107</v>
      </c>
      <c r="D14" s="58" t="s">
        <v>58</v>
      </c>
      <c r="E14" s="58" t="s">
        <v>41</v>
      </c>
    </row>
    <row r="15" spans="1:14">
      <c r="A15" s="56" t="s">
        <v>49</v>
      </c>
      <c r="B15" s="56">
        <v>14</v>
      </c>
      <c r="C15" s="56" t="s">
        <v>108</v>
      </c>
      <c r="D15" s="56" t="s">
        <v>0</v>
      </c>
      <c r="E15" s="58" t="s">
        <v>67</v>
      </c>
    </row>
    <row r="16" spans="1:14">
      <c r="A16" s="56" t="s">
        <v>0</v>
      </c>
      <c r="B16" s="56">
        <v>15</v>
      </c>
      <c r="C16" s="56" t="s">
        <v>21</v>
      </c>
    </row>
    <row r="17" spans="1:14">
      <c r="B17" s="56">
        <v>16</v>
      </c>
      <c r="C17" s="56" t="s">
        <v>0</v>
      </c>
    </row>
    <row r="18" spans="1:14">
      <c r="A18" s="56" t="s">
        <v>17</v>
      </c>
    </row>
    <row r="19" spans="1:14">
      <c r="A19" s="56" t="s">
        <v>14</v>
      </c>
    </row>
    <row r="20" spans="1:14">
      <c r="A20" s="56" t="s">
        <v>0</v>
      </c>
    </row>
    <row r="23" spans="1:14">
      <c r="A23" s="56" t="s">
        <v>113</v>
      </c>
    </row>
    <row r="24" spans="1:14">
      <c r="A24" s="56" t="s">
        <v>116</v>
      </c>
      <c r="C24" s="60" t="s">
        <v>117</v>
      </c>
      <c r="D24" s="60"/>
      <c r="E24" s="60"/>
    </row>
    <row r="25" spans="1:14">
      <c r="A25" s="56" t="s">
        <v>119</v>
      </c>
      <c r="C25" s="57" t="str">
        <f>C$2&amp;$D2</f>
        <v>Intact/HMW gDNA (pre-shearing)Whole Genome Libraries (WGS)</v>
      </c>
      <c r="D25" s="56" t="s">
        <v>113</v>
      </c>
    </row>
    <row r="26" spans="1:14">
      <c r="A26" s="56" t="s">
        <v>118</v>
      </c>
      <c r="C26" s="57" t="str">
        <f t="shared" ref="C26:C38" si="0">C$2&amp;$D3</f>
        <v>Intact/HMW gDNA (pre-shearing)FFPE repair + Whole Genome Libraries (FFPE-WGS)</v>
      </c>
      <c r="D26" s="56" t="s">
        <v>113</v>
      </c>
      <c r="G26" s="56" t="s">
        <v>113</v>
      </c>
      <c r="H26" s="61" t="s">
        <v>35</v>
      </c>
    </row>
    <row r="27" spans="1:14">
      <c r="A27" s="56" t="s">
        <v>125</v>
      </c>
      <c r="C27" s="57" t="str">
        <f t="shared" si="0"/>
        <v>Intact/HMW gDNA (pre-shearing)Whole Exome Libraries (WES)</v>
      </c>
      <c r="D27" s="56" t="s">
        <v>113</v>
      </c>
      <c r="G27" s="56" t="s">
        <v>116</v>
      </c>
      <c r="H27" s="61" t="s">
        <v>35</v>
      </c>
    </row>
    <row r="28" spans="1:14">
      <c r="A28" s="56" t="s">
        <v>126</v>
      </c>
      <c r="C28" s="57" t="str">
        <f t="shared" si="0"/>
        <v>Intact/HMW gDNA (pre-shearing)Target Capture (custom capture panel)</v>
      </c>
      <c r="D28" s="56" t="s">
        <v>113</v>
      </c>
      <c r="G28" s="56" t="s">
        <v>125</v>
      </c>
      <c r="H28" s="61" t="s">
        <v>36</v>
      </c>
    </row>
    <row r="29" spans="1:14">
      <c r="A29" s="56" t="s">
        <v>127</v>
      </c>
      <c r="C29" s="57" t="str">
        <f t="shared" si="0"/>
        <v>Intact/HMW gDNA (pre-shearing)EM-Seq (NEB)</v>
      </c>
      <c r="D29" s="56" t="s">
        <v>116</v>
      </c>
      <c r="G29" s="56" t="s">
        <v>126</v>
      </c>
      <c r="H29" s="61" t="s">
        <v>36</v>
      </c>
    </row>
    <row r="30" spans="1:14">
      <c r="A30" s="56" t="s">
        <v>130</v>
      </c>
      <c r="C30" s="57" t="str">
        <f t="shared" si="0"/>
        <v>Intact/HMW gDNA (pre-shearing)5L-Seq (Biomodal)</v>
      </c>
      <c r="D30" s="56" t="s">
        <v>116</v>
      </c>
      <c r="G30" s="56" t="s">
        <v>127</v>
      </c>
      <c r="H30" s="61" t="s">
        <v>36</v>
      </c>
    </row>
    <row r="31" spans="1:14">
      <c r="A31" s="56" t="s">
        <v>123</v>
      </c>
      <c r="C31" s="57" t="str">
        <f t="shared" si="0"/>
        <v>Intact/HMW gDNA (pre-shearing)6L-Seq (Biomodal)</v>
      </c>
      <c r="D31" s="56" t="s">
        <v>116</v>
      </c>
      <c r="G31" s="56" t="s">
        <v>130</v>
      </c>
      <c r="H31" s="61" t="s">
        <v>36</v>
      </c>
      <c r="N31" s="62"/>
    </row>
    <row r="32" spans="1:14">
      <c r="A32" s="56" t="s">
        <v>124</v>
      </c>
      <c r="C32" s="57" t="str">
        <f t="shared" si="0"/>
        <v>Intact/HMW gDNA (pre-shearing)Bulk ATAC</v>
      </c>
      <c r="D32" s="56" t="s">
        <v>212</v>
      </c>
      <c r="G32" s="56" t="s">
        <v>123</v>
      </c>
      <c r="H32" s="61" t="s">
        <v>36</v>
      </c>
      <c r="N32" s="62"/>
    </row>
    <row r="33" spans="1:8">
      <c r="A33" s="56" t="s">
        <v>128</v>
      </c>
      <c r="C33" s="57" t="str">
        <f t="shared" si="0"/>
        <v>Intact/HMW gDNA (pre-shearing)Cut&amp;Run</v>
      </c>
      <c r="D33" s="56" t="s">
        <v>212</v>
      </c>
      <c r="G33" s="56" t="s">
        <v>124</v>
      </c>
      <c r="H33" s="61" t="s">
        <v>36</v>
      </c>
    </row>
    <row r="34" spans="1:8">
      <c r="A34" s="56" t="s">
        <v>129</v>
      </c>
      <c r="C34" s="57" t="str">
        <f t="shared" si="0"/>
        <v>Intact/HMW gDNA (pre-shearing)ChIP-Seq</v>
      </c>
      <c r="D34" s="56" t="s">
        <v>212</v>
      </c>
      <c r="G34" s="56" t="s">
        <v>128</v>
      </c>
      <c r="H34" s="61" t="s">
        <v>36</v>
      </c>
    </row>
    <row r="35" spans="1:8">
      <c r="C35" s="57" t="str">
        <f t="shared" si="0"/>
        <v>Intact/HMW gDNA (pre-shearing)Hi-ChIP</v>
      </c>
      <c r="D35" s="56" t="s">
        <v>212</v>
      </c>
      <c r="G35" s="56" t="s">
        <v>129</v>
      </c>
      <c r="H35" s="61" t="s">
        <v>36</v>
      </c>
    </row>
    <row r="36" spans="1:8">
      <c r="C36" s="57" t="str">
        <f t="shared" si="0"/>
        <v>Intact/HMW gDNA (pre-shearing)Low-C</v>
      </c>
      <c r="D36" s="56" t="s">
        <v>212</v>
      </c>
      <c r="G36" s="56" t="s">
        <v>212</v>
      </c>
      <c r="H36" s="56" t="s">
        <v>219</v>
      </c>
    </row>
    <row r="37" spans="1:8">
      <c r="C37" s="57" t="str">
        <f t="shared" si="0"/>
        <v>Intact/HMW gDNA (pre-shearing)Hi-C</v>
      </c>
      <c r="D37" s="56" t="s">
        <v>212</v>
      </c>
      <c r="G37" s="56" t="s">
        <v>211</v>
      </c>
      <c r="H37" s="56" t="s">
        <v>219</v>
      </c>
    </row>
    <row r="38" spans="1:8">
      <c r="C38" s="57" t="str">
        <f t="shared" si="0"/>
        <v>Intact/HMW gDNA (pre-shearing)[SELECT ONE]</v>
      </c>
      <c r="D38" s="56" t="s">
        <v>212</v>
      </c>
    </row>
    <row r="39" spans="1:8">
      <c r="C39" s="57" t="str">
        <f>C$3&amp;$D2</f>
        <v>Sheared gDNA (post-shearing)Whole Genome Libraries (WGS)</v>
      </c>
      <c r="D39" s="56" t="s">
        <v>113</v>
      </c>
    </row>
    <row r="40" spans="1:8">
      <c r="C40" s="57" t="str">
        <f t="shared" ref="C40:C52" si="1">C$3&amp;$D3</f>
        <v>Sheared gDNA (post-shearing)FFPE repair + Whole Genome Libraries (FFPE-WGS)</v>
      </c>
      <c r="D40" s="56" t="s">
        <v>113</v>
      </c>
    </row>
    <row r="41" spans="1:8">
      <c r="C41" s="57" t="str">
        <f t="shared" si="1"/>
        <v>Sheared gDNA (post-shearing)Whole Exome Libraries (WES)</v>
      </c>
      <c r="D41" s="56" t="s">
        <v>113</v>
      </c>
    </row>
    <row r="42" spans="1:8">
      <c r="C42" s="57" t="str">
        <f t="shared" si="1"/>
        <v>Sheared gDNA (post-shearing)Target Capture (custom capture panel)</v>
      </c>
      <c r="D42" s="56" t="s">
        <v>113</v>
      </c>
    </row>
    <row r="43" spans="1:8">
      <c r="C43" s="57" t="str">
        <f t="shared" si="1"/>
        <v>Sheared gDNA (post-shearing)EM-Seq (NEB)</v>
      </c>
      <c r="D43" s="56" t="s">
        <v>116</v>
      </c>
    </row>
    <row r="44" spans="1:8">
      <c r="C44" s="57" t="str">
        <f t="shared" si="1"/>
        <v>Sheared gDNA (post-shearing)5L-Seq (Biomodal)</v>
      </c>
      <c r="D44" s="56" t="s">
        <v>116</v>
      </c>
    </row>
    <row r="45" spans="1:8">
      <c r="C45" s="57" t="str">
        <f t="shared" si="1"/>
        <v>Sheared gDNA (post-shearing)6L-Seq (Biomodal)</v>
      </c>
      <c r="D45" s="56" t="s">
        <v>116</v>
      </c>
    </row>
    <row r="46" spans="1:8">
      <c r="C46" s="57" t="str">
        <f t="shared" si="1"/>
        <v>Sheared gDNA (post-shearing)Bulk ATAC</v>
      </c>
      <c r="D46" s="56" t="s">
        <v>212</v>
      </c>
    </row>
    <row r="47" spans="1:8">
      <c r="C47" s="57" t="str">
        <f t="shared" si="1"/>
        <v>Sheared gDNA (post-shearing)Cut&amp;Run</v>
      </c>
      <c r="D47" s="56" t="s">
        <v>212</v>
      </c>
    </row>
    <row r="48" spans="1:8">
      <c r="C48" s="57" t="str">
        <f t="shared" si="1"/>
        <v>Sheared gDNA (post-shearing)ChIP-Seq</v>
      </c>
      <c r="D48" s="56" t="s">
        <v>212</v>
      </c>
    </row>
    <row r="49" spans="3:4">
      <c r="C49" s="57" t="str">
        <f t="shared" si="1"/>
        <v>Sheared gDNA (post-shearing)Hi-ChIP</v>
      </c>
      <c r="D49" s="56" t="s">
        <v>212</v>
      </c>
    </row>
    <row r="50" spans="3:4">
      <c r="C50" s="57" t="str">
        <f t="shared" si="1"/>
        <v>Sheared gDNA (post-shearing)Low-C</v>
      </c>
      <c r="D50" s="56" t="s">
        <v>212</v>
      </c>
    </row>
    <row r="51" spans="3:4">
      <c r="C51" s="57" t="str">
        <f t="shared" si="1"/>
        <v>Sheared gDNA (post-shearing)Hi-C</v>
      </c>
      <c r="D51" s="56" t="s">
        <v>212</v>
      </c>
    </row>
    <row r="52" spans="3:4">
      <c r="C52" s="57" t="str">
        <f t="shared" si="1"/>
        <v>Sheared gDNA (post-shearing)[SELECT ONE]</v>
      </c>
      <c r="D52" s="56" t="s">
        <v>212</v>
      </c>
    </row>
    <row r="53" spans="3:4">
      <c r="C53" s="57" t="str">
        <f>C$4&amp;$D2</f>
        <v>Partially degraded DNA (non-FFPE)Whole Genome Libraries (WGS)</v>
      </c>
      <c r="D53" s="56" t="s">
        <v>113</v>
      </c>
    </row>
    <row r="54" spans="3:4">
      <c r="C54" s="57" t="str">
        <f t="shared" ref="C54:C66" si="2">C$4&amp;$D3</f>
        <v>Partially degraded DNA (non-FFPE)FFPE repair + Whole Genome Libraries (FFPE-WGS)</v>
      </c>
      <c r="D54" s="56" t="s">
        <v>212</v>
      </c>
    </row>
    <row r="55" spans="3:4">
      <c r="C55" s="57" t="str">
        <f t="shared" si="2"/>
        <v>Partially degraded DNA (non-FFPE)Whole Exome Libraries (WES)</v>
      </c>
      <c r="D55" s="56" t="s">
        <v>113</v>
      </c>
    </row>
    <row r="56" spans="3:4">
      <c r="C56" s="57" t="str">
        <f t="shared" si="2"/>
        <v>Partially degraded DNA (non-FFPE)Target Capture (custom capture panel)</v>
      </c>
      <c r="D56" s="56" t="s">
        <v>113</v>
      </c>
    </row>
    <row r="57" spans="3:4">
      <c r="C57" s="57" t="str">
        <f t="shared" si="2"/>
        <v>Partially degraded DNA (non-FFPE)EM-Seq (NEB)</v>
      </c>
      <c r="D57" s="56" t="s">
        <v>116</v>
      </c>
    </row>
    <row r="58" spans="3:4">
      <c r="C58" s="57" t="str">
        <f t="shared" si="2"/>
        <v>Partially degraded DNA (non-FFPE)5L-Seq (Biomodal)</v>
      </c>
      <c r="D58" s="56" t="s">
        <v>116</v>
      </c>
    </row>
    <row r="59" spans="3:4">
      <c r="C59" s="57" t="str">
        <f t="shared" si="2"/>
        <v>Partially degraded DNA (non-FFPE)6L-Seq (Biomodal)</v>
      </c>
      <c r="D59" s="56" t="s">
        <v>116</v>
      </c>
    </row>
    <row r="60" spans="3:4">
      <c r="C60" s="57" t="str">
        <f t="shared" si="2"/>
        <v>Partially degraded DNA (non-FFPE)Bulk ATAC</v>
      </c>
      <c r="D60" s="56" t="s">
        <v>212</v>
      </c>
    </row>
    <row r="61" spans="3:4">
      <c r="C61" s="57" t="str">
        <f t="shared" si="2"/>
        <v>Partially degraded DNA (non-FFPE)Cut&amp;Run</v>
      </c>
      <c r="D61" s="56" t="s">
        <v>212</v>
      </c>
    </row>
    <row r="62" spans="3:4">
      <c r="C62" s="57" t="str">
        <f t="shared" si="2"/>
        <v>Partially degraded DNA (non-FFPE)ChIP-Seq</v>
      </c>
      <c r="D62" s="56" t="s">
        <v>212</v>
      </c>
    </row>
    <row r="63" spans="3:4">
      <c r="C63" s="57" t="str">
        <f t="shared" si="2"/>
        <v>Partially degraded DNA (non-FFPE)Hi-ChIP</v>
      </c>
      <c r="D63" s="56" t="s">
        <v>212</v>
      </c>
    </row>
    <row r="64" spans="3:4">
      <c r="C64" s="57" t="str">
        <f t="shared" si="2"/>
        <v>Partially degraded DNA (non-FFPE)Low-C</v>
      </c>
      <c r="D64" s="56" t="s">
        <v>212</v>
      </c>
    </row>
    <row r="65" spans="3:4">
      <c r="C65" s="57" t="str">
        <f t="shared" si="2"/>
        <v>Partially degraded DNA (non-FFPE)Hi-C</v>
      </c>
      <c r="D65" s="56" t="s">
        <v>212</v>
      </c>
    </row>
    <row r="66" spans="3:4">
      <c r="C66" s="57" t="str">
        <f t="shared" si="2"/>
        <v>Partially degraded DNA (non-FFPE)[SELECT ONE]</v>
      </c>
      <c r="D66" s="56" t="s">
        <v>212</v>
      </c>
    </row>
    <row r="67" spans="3:4">
      <c r="C67" s="57" t="str">
        <f>C$5&amp;$D2</f>
        <v>Pull-down/ Enrichment capture DNAWhole Genome Libraries (WGS)</v>
      </c>
      <c r="D67" s="56" t="s">
        <v>113</v>
      </c>
    </row>
    <row r="68" spans="3:4">
      <c r="C68" s="57" t="str">
        <f t="shared" ref="C68:C80" si="3">C$5&amp;$D3</f>
        <v>Pull-down/ Enrichment capture DNAFFPE repair + Whole Genome Libraries (FFPE-WGS)</v>
      </c>
      <c r="D68" s="56" t="s">
        <v>212</v>
      </c>
    </row>
    <row r="69" spans="3:4">
      <c r="C69" s="57" t="str">
        <f t="shared" si="3"/>
        <v>Pull-down/ Enrichment capture DNAWhole Exome Libraries (WES)</v>
      </c>
      <c r="D69" s="56" t="s">
        <v>212</v>
      </c>
    </row>
    <row r="70" spans="3:4">
      <c r="C70" s="57" t="str">
        <f t="shared" si="3"/>
        <v>Pull-down/ Enrichment capture DNATarget Capture (custom capture panel)</v>
      </c>
      <c r="D70" s="56" t="s">
        <v>212</v>
      </c>
    </row>
    <row r="71" spans="3:4">
      <c r="C71" s="57" t="str">
        <f t="shared" si="3"/>
        <v>Pull-down/ Enrichment capture DNAEM-Seq (NEB)</v>
      </c>
      <c r="D71" s="56" t="s">
        <v>116</v>
      </c>
    </row>
    <row r="72" spans="3:4">
      <c r="C72" s="57" t="str">
        <f t="shared" si="3"/>
        <v>Pull-down/ Enrichment capture DNA5L-Seq (Biomodal)</v>
      </c>
      <c r="D72" s="56" t="s">
        <v>116</v>
      </c>
    </row>
    <row r="73" spans="3:4">
      <c r="C73" s="57" t="str">
        <f t="shared" si="3"/>
        <v>Pull-down/ Enrichment capture DNA6L-Seq (Biomodal)</v>
      </c>
      <c r="D73" s="56" t="s">
        <v>116</v>
      </c>
    </row>
    <row r="74" spans="3:4">
      <c r="C74" s="57" t="str">
        <f t="shared" si="3"/>
        <v>Pull-down/ Enrichment capture DNABulk ATAC</v>
      </c>
      <c r="D74" s="56" t="s">
        <v>212</v>
      </c>
    </row>
    <row r="75" spans="3:4">
      <c r="C75" s="57" t="str">
        <f t="shared" si="3"/>
        <v>Pull-down/ Enrichment capture DNACut&amp;Run</v>
      </c>
      <c r="D75" s="56" t="s">
        <v>212</v>
      </c>
    </row>
    <row r="76" spans="3:4">
      <c r="C76" s="57" t="str">
        <f t="shared" si="3"/>
        <v>Pull-down/ Enrichment capture DNAChIP-Seq</v>
      </c>
      <c r="D76" s="56" t="s">
        <v>123</v>
      </c>
    </row>
    <row r="77" spans="3:4">
      <c r="C77" s="57" t="str">
        <f t="shared" si="3"/>
        <v>Pull-down/ Enrichment capture DNAHi-ChIP</v>
      </c>
      <c r="D77" s="56" t="s">
        <v>124</v>
      </c>
    </row>
    <row r="78" spans="3:4">
      <c r="C78" s="57" t="str">
        <f t="shared" si="3"/>
        <v>Pull-down/ Enrichment capture DNALow-C</v>
      </c>
      <c r="D78" s="56" t="s">
        <v>212</v>
      </c>
    </row>
    <row r="79" spans="3:4">
      <c r="C79" s="57" t="str">
        <f t="shared" si="3"/>
        <v>Pull-down/ Enrichment capture DNAHi-C</v>
      </c>
      <c r="D79" s="56" t="s">
        <v>212</v>
      </c>
    </row>
    <row r="80" spans="3:4">
      <c r="C80" s="57" t="str">
        <f t="shared" si="3"/>
        <v>Pull-down/ Enrichment capture DNA[SELECT ONE]</v>
      </c>
      <c r="D80" s="56" t="s">
        <v>212</v>
      </c>
    </row>
    <row r="81" spans="3:4">
      <c r="C81" s="57" t="str">
        <f>C$6&amp;$D2</f>
        <v>FFPE DNAWhole Genome Libraries (WGS)</v>
      </c>
      <c r="D81" s="56" t="s">
        <v>113</v>
      </c>
    </row>
    <row r="82" spans="3:4">
      <c r="C82" s="57" t="str">
        <f t="shared" ref="C82:C94" si="4">C$6&amp;$D3</f>
        <v>FFPE DNAFFPE repair + Whole Genome Libraries (FFPE-WGS)</v>
      </c>
      <c r="D82" s="56" t="s">
        <v>113</v>
      </c>
    </row>
    <row r="83" spans="3:4">
      <c r="C83" s="57" t="str">
        <f t="shared" si="4"/>
        <v>FFPE DNAWhole Exome Libraries (WES)</v>
      </c>
      <c r="D83" s="56" t="s">
        <v>113</v>
      </c>
    </row>
    <row r="84" spans="3:4">
      <c r="C84" s="57" t="str">
        <f t="shared" si="4"/>
        <v>FFPE DNATarget Capture (custom capture panel)</v>
      </c>
      <c r="D84" s="56" t="s">
        <v>113</v>
      </c>
    </row>
    <row r="85" spans="3:4">
      <c r="C85" s="57" t="str">
        <f t="shared" si="4"/>
        <v>FFPE DNAEM-Seq (NEB)</v>
      </c>
      <c r="D85" s="56" t="s">
        <v>116</v>
      </c>
    </row>
    <row r="86" spans="3:4">
      <c r="C86" s="57" t="str">
        <f t="shared" si="4"/>
        <v>FFPE DNA5L-Seq (Biomodal)</v>
      </c>
      <c r="D86" s="56" t="s">
        <v>116</v>
      </c>
    </row>
    <row r="87" spans="3:4">
      <c r="C87" s="57" t="str">
        <f t="shared" si="4"/>
        <v>FFPE DNA6L-Seq (Biomodal)</v>
      </c>
      <c r="D87" s="56" t="s">
        <v>116</v>
      </c>
    </row>
    <row r="88" spans="3:4">
      <c r="C88" s="57" t="str">
        <f t="shared" si="4"/>
        <v>FFPE DNABulk ATAC</v>
      </c>
      <c r="D88" s="56" t="s">
        <v>212</v>
      </c>
    </row>
    <row r="89" spans="3:4">
      <c r="C89" s="57" t="str">
        <f t="shared" si="4"/>
        <v>FFPE DNACut&amp;Run</v>
      </c>
      <c r="D89" s="56" t="s">
        <v>212</v>
      </c>
    </row>
    <row r="90" spans="3:4">
      <c r="C90" s="57" t="str">
        <f t="shared" si="4"/>
        <v>FFPE DNAChIP-Seq</v>
      </c>
      <c r="D90" s="56" t="s">
        <v>212</v>
      </c>
    </row>
    <row r="91" spans="3:4">
      <c r="C91" s="57" t="str">
        <f t="shared" si="4"/>
        <v>FFPE DNAHi-ChIP</v>
      </c>
      <c r="D91" s="56" t="s">
        <v>212</v>
      </c>
    </row>
    <row r="92" spans="3:4">
      <c r="C92" s="57" t="str">
        <f t="shared" si="4"/>
        <v>FFPE DNALow-C</v>
      </c>
      <c r="D92" s="56" t="s">
        <v>212</v>
      </c>
    </row>
    <row r="93" spans="3:4">
      <c r="C93" s="57" t="str">
        <f t="shared" si="4"/>
        <v>FFPE DNAHi-C</v>
      </c>
      <c r="D93" s="56" t="s">
        <v>212</v>
      </c>
    </row>
    <row r="94" spans="3:4">
      <c r="C94" s="57" t="str">
        <f t="shared" si="4"/>
        <v>FFPE DNA[SELECT ONE]</v>
      </c>
      <c r="D94" s="56" t="s">
        <v>212</v>
      </c>
    </row>
    <row r="95" spans="3:4">
      <c r="C95" s="57" t="str">
        <f>C$7&amp;$D2</f>
        <v>FFPE-repaired DNAWhole Genome Libraries (WGS)</v>
      </c>
      <c r="D95" s="56" t="s">
        <v>113</v>
      </c>
    </row>
    <row r="96" spans="3:4">
      <c r="C96" s="57" t="str">
        <f t="shared" ref="C96:C108" si="5">C$7&amp;$D3</f>
        <v>FFPE-repaired DNAFFPE repair + Whole Genome Libraries (FFPE-WGS)</v>
      </c>
      <c r="D96" s="56" t="s">
        <v>212</v>
      </c>
    </row>
    <row r="97" spans="3:4">
      <c r="C97" s="57" t="str">
        <f t="shared" si="5"/>
        <v>FFPE-repaired DNAWhole Exome Libraries (WES)</v>
      </c>
      <c r="D97" s="56" t="s">
        <v>113</v>
      </c>
    </row>
    <row r="98" spans="3:4">
      <c r="C98" s="57" t="str">
        <f t="shared" si="5"/>
        <v>FFPE-repaired DNATarget Capture (custom capture panel)</v>
      </c>
      <c r="D98" s="56" t="s">
        <v>113</v>
      </c>
    </row>
    <row r="99" spans="3:4">
      <c r="C99" s="57" t="str">
        <f t="shared" si="5"/>
        <v>FFPE-repaired DNAEM-Seq (NEB)</v>
      </c>
      <c r="D99" s="56" t="s">
        <v>212</v>
      </c>
    </row>
    <row r="100" spans="3:4">
      <c r="C100" s="57" t="str">
        <f t="shared" si="5"/>
        <v>FFPE-repaired DNA5L-Seq (Biomodal)</v>
      </c>
      <c r="D100" s="56" t="s">
        <v>212</v>
      </c>
    </row>
    <row r="101" spans="3:4">
      <c r="C101" s="57" t="str">
        <f t="shared" si="5"/>
        <v>FFPE-repaired DNA6L-Seq (Biomodal)</v>
      </c>
      <c r="D101" s="56" t="s">
        <v>212</v>
      </c>
    </row>
    <row r="102" spans="3:4">
      <c r="C102" s="57" t="str">
        <f t="shared" si="5"/>
        <v>FFPE-repaired DNABulk ATAC</v>
      </c>
      <c r="D102" s="56" t="s">
        <v>212</v>
      </c>
    </row>
    <row r="103" spans="3:4">
      <c r="C103" s="57" t="str">
        <f t="shared" si="5"/>
        <v>FFPE-repaired DNACut&amp;Run</v>
      </c>
      <c r="D103" s="56" t="s">
        <v>212</v>
      </c>
    </row>
    <row r="104" spans="3:4">
      <c r="C104" s="57" t="str">
        <f t="shared" si="5"/>
        <v>FFPE-repaired DNAChIP-Seq</v>
      </c>
      <c r="D104" s="56" t="s">
        <v>212</v>
      </c>
    </row>
    <row r="105" spans="3:4">
      <c r="C105" s="57" t="str">
        <f t="shared" si="5"/>
        <v>FFPE-repaired DNAHi-ChIP</v>
      </c>
      <c r="D105" s="56" t="s">
        <v>212</v>
      </c>
    </row>
    <row r="106" spans="3:4">
      <c r="C106" s="57" t="str">
        <f t="shared" si="5"/>
        <v>FFPE-repaired DNALow-C</v>
      </c>
      <c r="D106" s="56" t="s">
        <v>212</v>
      </c>
    </row>
    <row r="107" spans="3:4">
      <c r="C107" s="57" t="str">
        <f t="shared" si="5"/>
        <v>FFPE-repaired DNAHi-C</v>
      </c>
      <c r="D107" s="56" t="s">
        <v>212</v>
      </c>
    </row>
    <row r="108" spans="3:4">
      <c r="C108" s="57" t="str">
        <f t="shared" si="5"/>
        <v>FFPE-repaired DNA[SELECT ONE]</v>
      </c>
      <c r="D108" s="56" t="s">
        <v>212</v>
      </c>
    </row>
    <row r="109" spans="3:4">
      <c r="C109" s="57" t="str">
        <f>C$8&amp;$D2</f>
        <v>cell line-isolated gDNAWhole Genome Libraries (WGS)</v>
      </c>
      <c r="D109" s="56" t="s">
        <v>113</v>
      </c>
    </row>
    <row r="110" spans="3:4">
      <c r="C110" s="57" t="str">
        <f t="shared" ref="C110:C122" si="6">C$8&amp;$D3</f>
        <v>cell line-isolated gDNAFFPE repair + Whole Genome Libraries (FFPE-WGS)</v>
      </c>
      <c r="D110" s="56" t="s">
        <v>212</v>
      </c>
    </row>
    <row r="111" spans="3:4">
      <c r="C111" s="57" t="str">
        <f t="shared" si="6"/>
        <v>cell line-isolated gDNAWhole Exome Libraries (WES)</v>
      </c>
      <c r="D111" s="56" t="s">
        <v>113</v>
      </c>
    </row>
    <row r="112" spans="3:4">
      <c r="C112" s="57" t="str">
        <f t="shared" si="6"/>
        <v>cell line-isolated gDNATarget Capture (custom capture panel)</v>
      </c>
      <c r="D112" s="56" t="s">
        <v>113</v>
      </c>
    </row>
    <row r="113" spans="3:4">
      <c r="C113" s="57" t="str">
        <f t="shared" si="6"/>
        <v>cell line-isolated gDNAEM-Seq (NEB)</v>
      </c>
      <c r="D113" s="56" t="s">
        <v>116</v>
      </c>
    </row>
    <row r="114" spans="3:4">
      <c r="C114" s="57" t="str">
        <f t="shared" si="6"/>
        <v>cell line-isolated gDNA5L-Seq (Biomodal)</v>
      </c>
      <c r="D114" s="56" t="s">
        <v>116</v>
      </c>
    </row>
    <row r="115" spans="3:4">
      <c r="C115" s="57" t="str">
        <f t="shared" si="6"/>
        <v>cell line-isolated gDNA6L-Seq (Biomodal)</v>
      </c>
      <c r="D115" s="56" t="s">
        <v>116</v>
      </c>
    </row>
    <row r="116" spans="3:4">
      <c r="C116" s="57" t="str">
        <f t="shared" si="6"/>
        <v>cell line-isolated gDNABulk ATAC</v>
      </c>
      <c r="D116" s="56" t="s">
        <v>212</v>
      </c>
    </row>
    <row r="117" spans="3:4">
      <c r="C117" s="57" t="str">
        <f t="shared" si="6"/>
        <v>cell line-isolated gDNACut&amp;Run</v>
      </c>
      <c r="D117" s="56" t="s">
        <v>212</v>
      </c>
    </row>
    <row r="118" spans="3:4">
      <c r="C118" s="57" t="str">
        <f t="shared" si="6"/>
        <v>cell line-isolated gDNAChIP-Seq</v>
      </c>
      <c r="D118" s="56" t="s">
        <v>212</v>
      </c>
    </row>
    <row r="119" spans="3:4">
      <c r="C119" s="57" t="str">
        <f t="shared" si="6"/>
        <v>cell line-isolated gDNAHi-ChIP</v>
      </c>
      <c r="D119" s="56" t="s">
        <v>212</v>
      </c>
    </row>
    <row r="120" spans="3:4">
      <c r="C120" s="57" t="str">
        <f t="shared" si="6"/>
        <v>cell line-isolated gDNALow-C</v>
      </c>
      <c r="D120" s="56" t="s">
        <v>212</v>
      </c>
    </row>
    <row r="121" spans="3:4">
      <c r="C121" s="57" t="str">
        <f t="shared" si="6"/>
        <v>cell line-isolated gDNAHi-C</v>
      </c>
      <c r="D121" s="56" t="s">
        <v>212</v>
      </c>
    </row>
    <row r="122" spans="3:4">
      <c r="C122" s="57" t="str">
        <f t="shared" si="6"/>
        <v>cell line-isolated gDNA[SELECT ONE]</v>
      </c>
      <c r="D122" s="56" t="s">
        <v>212</v>
      </c>
    </row>
    <row r="123" spans="3:4">
      <c r="C123" s="57" t="str">
        <f>C$9&amp;$D2</f>
        <v>cell line-isolated cfDNAWhole Genome Libraries (WGS)</v>
      </c>
      <c r="D123" s="56" t="s">
        <v>113</v>
      </c>
    </row>
    <row r="124" spans="3:4">
      <c r="C124" s="57" t="str">
        <f t="shared" ref="C124:C136" si="7">C$9&amp;$D3</f>
        <v>cell line-isolated cfDNAFFPE repair + Whole Genome Libraries (FFPE-WGS)</v>
      </c>
      <c r="D124" s="56" t="s">
        <v>212</v>
      </c>
    </row>
    <row r="125" spans="3:4">
      <c r="C125" s="57" t="str">
        <f t="shared" si="7"/>
        <v>cell line-isolated cfDNAWhole Exome Libraries (WES)</v>
      </c>
      <c r="D125" s="56" t="s">
        <v>212</v>
      </c>
    </row>
    <row r="126" spans="3:4">
      <c r="C126" s="57" t="str">
        <f t="shared" si="7"/>
        <v>cell line-isolated cfDNATarget Capture (custom capture panel)</v>
      </c>
      <c r="D126" s="56" t="s">
        <v>212</v>
      </c>
    </row>
    <row r="127" spans="3:4">
      <c r="C127" s="57" t="str">
        <f t="shared" si="7"/>
        <v>cell line-isolated cfDNAEM-Seq (NEB)</v>
      </c>
      <c r="D127" s="56" t="s">
        <v>116</v>
      </c>
    </row>
    <row r="128" spans="3:4">
      <c r="C128" s="57" t="str">
        <f t="shared" si="7"/>
        <v>cell line-isolated cfDNA5L-Seq (Biomodal)</v>
      </c>
      <c r="D128" s="56" t="s">
        <v>116</v>
      </c>
    </row>
    <row r="129" spans="3:4">
      <c r="C129" s="57" t="str">
        <f t="shared" si="7"/>
        <v>cell line-isolated cfDNA6L-Seq (Biomodal)</v>
      </c>
      <c r="D129" s="56" t="s">
        <v>116</v>
      </c>
    </row>
    <row r="130" spans="3:4">
      <c r="C130" s="57" t="str">
        <f t="shared" si="7"/>
        <v>cell line-isolated cfDNABulk ATAC</v>
      </c>
      <c r="D130" s="56" t="s">
        <v>212</v>
      </c>
    </row>
    <row r="131" spans="3:4">
      <c r="C131" s="57" t="str">
        <f t="shared" si="7"/>
        <v>cell line-isolated cfDNACut&amp;Run</v>
      </c>
      <c r="D131" s="56" t="s">
        <v>212</v>
      </c>
    </row>
    <row r="132" spans="3:4">
      <c r="C132" s="57" t="str">
        <f t="shared" si="7"/>
        <v>cell line-isolated cfDNAChIP-Seq</v>
      </c>
      <c r="D132" s="56" t="s">
        <v>212</v>
      </c>
    </row>
    <row r="133" spans="3:4">
      <c r="C133" s="57" t="str">
        <f t="shared" si="7"/>
        <v>cell line-isolated cfDNAHi-ChIP</v>
      </c>
      <c r="D133" s="56" t="s">
        <v>212</v>
      </c>
    </row>
    <row r="134" spans="3:4">
      <c r="C134" s="57" t="str">
        <f t="shared" si="7"/>
        <v>cell line-isolated cfDNALow-C</v>
      </c>
      <c r="D134" s="56" t="s">
        <v>212</v>
      </c>
    </row>
    <row r="135" spans="3:4">
      <c r="C135" s="57" t="str">
        <f t="shared" si="7"/>
        <v>cell line-isolated cfDNAHi-C</v>
      </c>
      <c r="D135" s="56" t="s">
        <v>212</v>
      </c>
    </row>
    <row r="136" spans="3:4">
      <c r="C136" s="57" t="str">
        <f t="shared" si="7"/>
        <v>cell line-isolated cfDNA[SELECT ONE]</v>
      </c>
      <c r="D136" s="56" t="s">
        <v>212</v>
      </c>
    </row>
    <row r="137" spans="3:4">
      <c r="C137" s="57" t="str">
        <f>C$10&amp;$D2</f>
        <v>plasma-isolated cfDNAWhole Genome Libraries (WGS)</v>
      </c>
      <c r="D137" s="56" t="s">
        <v>113</v>
      </c>
    </row>
    <row r="138" spans="3:4">
      <c r="C138" s="57" t="str">
        <f t="shared" ref="C138:C150" si="8">C$10&amp;$D3</f>
        <v>plasma-isolated cfDNAFFPE repair + Whole Genome Libraries (FFPE-WGS)</v>
      </c>
      <c r="D138" s="56" t="s">
        <v>212</v>
      </c>
    </row>
    <row r="139" spans="3:4">
      <c r="C139" s="57" t="str">
        <f t="shared" si="8"/>
        <v>plasma-isolated cfDNAWhole Exome Libraries (WES)</v>
      </c>
      <c r="D139" s="56" t="s">
        <v>212</v>
      </c>
    </row>
    <row r="140" spans="3:4">
      <c r="C140" s="57" t="str">
        <f t="shared" si="8"/>
        <v>plasma-isolated cfDNATarget Capture (custom capture panel)</v>
      </c>
      <c r="D140" s="56" t="s">
        <v>212</v>
      </c>
    </row>
    <row r="141" spans="3:4">
      <c r="C141" s="57" t="str">
        <f t="shared" si="8"/>
        <v>plasma-isolated cfDNAEM-Seq (NEB)</v>
      </c>
      <c r="D141" s="56" t="s">
        <v>116</v>
      </c>
    </row>
    <row r="142" spans="3:4">
      <c r="C142" s="57" t="str">
        <f t="shared" si="8"/>
        <v>plasma-isolated cfDNA5L-Seq (Biomodal)</v>
      </c>
      <c r="D142" s="56" t="s">
        <v>116</v>
      </c>
    </row>
    <row r="143" spans="3:4">
      <c r="C143" s="57" t="str">
        <f t="shared" si="8"/>
        <v>plasma-isolated cfDNA6L-Seq (Biomodal)</v>
      </c>
      <c r="D143" s="56" t="s">
        <v>116</v>
      </c>
    </row>
    <row r="144" spans="3:4">
      <c r="C144" s="57" t="str">
        <f t="shared" si="8"/>
        <v>plasma-isolated cfDNABulk ATAC</v>
      </c>
      <c r="D144" s="56" t="s">
        <v>212</v>
      </c>
    </row>
    <row r="145" spans="3:4">
      <c r="C145" s="57" t="str">
        <f t="shared" si="8"/>
        <v>plasma-isolated cfDNACut&amp;Run</v>
      </c>
      <c r="D145" s="56" t="s">
        <v>212</v>
      </c>
    </row>
    <row r="146" spans="3:4">
      <c r="C146" s="57" t="str">
        <f t="shared" si="8"/>
        <v>plasma-isolated cfDNAChIP-Seq</v>
      </c>
      <c r="D146" s="56" t="s">
        <v>212</v>
      </c>
    </row>
    <row r="147" spans="3:4">
      <c r="C147" s="57" t="str">
        <f t="shared" si="8"/>
        <v>plasma-isolated cfDNAHi-ChIP</v>
      </c>
      <c r="D147" s="56" t="s">
        <v>212</v>
      </c>
    </row>
    <row r="148" spans="3:4">
      <c r="C148" s="57" t="str">
        <f t="shared" si="8"/>
        <v>plasma-isolated cfDNALow-C</v>
      </c>
      <c r="D148" s="56" t="s">
        <v>212</v>
      </c>
    </row>
    <row r="149" spans="3:4">
      <c r="C149" s="57" t="str">
        <f t="shared" si="8"/>
        <v>plasma-isolated cfDNAHi-C</v>
      </c>
      <c r="D149" s="56" t="s">
        <v>212</v>
      </c>
    </row>
    <row r="150" spans="3:4">
      <c r="C150" s="57" t="str">
        <f t="shared" si="8"/>
        <v>plasma-isolated cfDNA[SELECT ONE]</v>
      </c>
      <c r="D150" s="56" t="s">
        <v>212</v>
      </c>
    </row>
    <row r="151" spans="3:4">
      <c r="C151" s="57" t="str">
        <f>C$11&amp;$D2</f>
        <v>circulating tumour DNA (ctDNA)Whole Genome Libraries (WGS)</v>
      </c>
      <c r="D151" s="56" t="s">
        <v>113</v>
      </c>
    </row>
    <row r="152" spans="3:4">
      <c r="C152" s="57" t="str">
        <f t="shared" ref="C152:C164" si="9">C$11&amp;$D3</f>
        <v>circulating tumour DNA (ctDNA)FFPE repair + Whole Genome Libraries (FFPE-WGS)</v>
      </c>
      <c r="D152" s="56" t="s">
        <v>212</v>
      </c>
    </row>
    <row r="153" spans="3:4">
      <c r="C153" s="57" t="str">
        <f t="shared" si="9"/>
        <v>circulating tumour DNA (ctDNA)Whole Exome Libraries (WES)</v>
      </c>
      <c r="D153" s="56" t="s">
        <v>212</v>
      </c>
    </row>
    <row r="154" spans="3:4">
      <c r="C154" s="57" t="str">
        <f t="shared" si="9"/>
        <v>circulating tumour DNA (ctDNA)Target Capture (custom capture panel)</v>
      </c>
      <c r="D154" s="56" t="s">
        <v>212</v>
      </c>
    </row>
    <row r="155" spans="3:4">
      <c r="C155" s="57" t="str">
        <f t="shared" si="9"/>
        <v>circulating tumour DNA (ctDNA)EM-Seq (NEB)</v>
      </c>
      <c r="D155" s="56" t="s">
        <v>116</v>
      </c>
    </row>
    <row r="156" spans="3:4">
      <c r="C156" s="57" t="str">
        <f t="shared" si="9"/>
        <v>circulating tumour DNA (ctDNA)5L-Seq (Biomodal)</v>
      </c>
      <c r="D156" s="56" t="s">
        <v>116</v>
      </c>
    </row>
    <row r="157" spans="3:4">
      <c r="C157" s="57" t="str">
        <f t="shared" si="9"/>
        <v>circulating tumour DNA (ctDNA)6L-Seq (Biomodal)</v>
      </c>
      <c r="D157" s="56" t="s">
        <v>116</v>
      </c>
    </row>
    <row r="158" spans="3:4">
      <c r="C158" s="57" t="str">
        <f t="shared" si="9"/>
        <v>circulating tumour DNA (ctDNA)Bulk ATAC</v>
      </c>
      <c r="D158" s="56" t="s">
        <v>212</v>
      </c>
    </row>
    <row r="159" spans="3:4">
      <c r="C159" s="57" t="str">
        <f t="shared" si="9"/>
        <v>circulating tumour DNA (ctDNA)Cut&amp;Run</v>
      </c>
      <c r="D159" s="56" t="s">
        <v>212</v>
      </c>
    </row>
    <row r="160" spans="3:4">
      <c r="C160" s="57" t="str">
        <f t="shared" si="9"/>
        <v>circulating tumour DNA (ctDNA)ChIP-Seq</v>
      </c>
      <c r="D160" s="56" t="s">
        <v>212</v>
      </c>
    </row>
    <row r="161" spans="3:6">
      <c r="C161" s="57" t="str">
        <f t="shared" si="9"/>
        <v>circulating tumour DNA (ctDNA)Hi-ChIP</v>
      </c>
      <c r="D161" s="56" t="s">
        <v>212</v>
      </c>
    </row>
    <row r="162" spans="3:6">
      <c r="C162" s="57" t="str">
        <f t="shared" si="9"/>
        <v>circulating tumour DNA (ctDNA)Low-C</v>
      </c>
      <c r="D162" s="56" t="s">
        <v>212</v>
      </c>
    </row>
    <row r="163" spans="3:6">
      <c r="C163" s="57" t="str">
        <f t="shared" si="9"/>
        <v>circulating tumour DNA (ctDNA)Hi-C</v>
      </c>
      <c r="D163" s="56" t="s">
        <v>212</v>
      </c>
    </row>
    <row r="164" spans="3:6">
      <c r="C164" s="57" t="str">
        <f t="shared" si="9"/>
        <v>circulating tumour DNA (ctDNA)[SELECT ONE]</v>
      </c>
      <c r="D164" s="56" t="s">
        <v>212</v>
      </c>
    </row>
    <row r="165" spans="3:6">
      <c r="C165" s="57" t="str">
        <f>C$12&amp;$D2</f>
        <v>Fresh TissueWhole Genome Libraries (WGS)</v>
      </c>
      <c r="D165" s="56" t="s">
        <v>211</v>
      </c>
    </row>
    <row r="166" spans="3:6">
      <c r="C166" s="57" t="str">
        <f t="shared" ref="C166:C178" si="10">C$12&amp;$D3</f>
        <v>Fresh TissueFFPE repair + Whole Genome Libraries (FFPE-WGS)</v>
      </c>
      <c r="D166" s="56" t="s">
        <v>211</v>
      </c>
      <c r="F166" s="56" t="s">
        <v>113</v>
      </c>
    </row>
    <row r="167" spans="3:6">
      <c r="C167" s="57" t="str">
        <f t="shared" si="10"/>
        <v>Fresh TissueWhole Exome Libraries (WES)</v>
      </c>
      <c r="D167" s="56" t="s">
        <v>211</v>
      </c>
      <c r="F167" s="56" t="s">
        <v>116</v>
      </c>
    </row>
    <row r="168" spans="3:6">
      <c r="C168" s="57" t="str">
        <f t="shared" si="10"/>
        <v>Fresh TissueTarget Capture (custom capture panel)</v>
      </c>
      <c r="D168" s="56" t="s">
        <v>211</v>
      </c>
      <c r="F168" s="56" t="s">
        <v>125</v>
      </c>
    </row>
    <row r="169" spans="3:6">
      <c r="C169" s="57" t="str">
        <f t="shared" si="10"/>
        <v>Fresh TissueEM-Seq (NEB)</v>
      </c>
      <c r="D169" s="56" t="s">
        <v>211</v>
      </c>
      <c r="F169" s="56" t="s">
        <v>126</v>
      </c>
    </row>
    <row r="170" spans="3:6">
      <c r="C170" s="57" t="str">
        <f t="shared" si="10"/>
        <v>Fresh Tissue5L-Seq (Biomodal)</v>
      </c>
      <c r="D170" s="56" t="s">
        <v>211</v>
      </c>
      <c r="F170" s="56" t="s">
        <v>127</v>
      </c>
    </row>
    <row r="171" spans="3:6">
      <c r="C171" s="57" t="str">
        <f t="shared" si="10"/>
        <v>Fresh Tissue6L-Seq (Biomodal)</v>
      </c>
      <c r="D171" s="56" t="s">
        <v>211</v>
      </c>
      <c r="F171" s="56" t="s">
        <v>130</v>
      </c>
    </row>
    <row r="172" spans="3:6">
      <c r="C172" s="57" t="str">
        <f t="shared" si="10"/>
        <v>Fresh TissueBulk ATAC</v>
      </c>
      <c r="D172" s="56" t="s">
        <v>125</v>
      </c>
      <c r="F172" s="56" t="s">
        <v>123</v>
      </c>
    </row>
    <row r="173" spans="3:6">
      <c r="C173" s="57" t="str">
        <f t="shared" si="10"/>
        <v>Fresh TissueCut&amp;Run</v>
      </c>
      <c r="D173" s="56" t="s">
        <v>127</v>
      </c>
      <c r="F173" s="56" t="s">
        <v>124</v>
      </c>
    </row>
    <row r="174" spans="3:6">
      <c r="C174" s="57" t="str">
        <f t="shared" si="10"/>
        <v>Fresh TissueChIP-Seq</v>
      </c>
      <c r="D174" s="56" t="s">
        <v>211</v>
      </c>
      <c r="F174" s="56" t="s">
        <v>128</v>
      </c>
    </row>
    <row r="175" spans="3:6">
      <c r="C175" s="57" t="str">
        <f t="shared" si="10"/>
        <v>Fresh TissueHi-ChIP</v>
      </c>
      <c r="D175" s="56" t="s">
        <v>211</v>
      </c>
      <c r="F175" s="56" t="s">
        <v>129</v>
      </c>
    </row>
    <row r="176" spans="3:6">
      <c r="C176" s="57" t="str">
        <f t="shared" si="10"/>
        <v>Fresh TissueLow-C</v>
      </c>
      <c r="D176" s="56" t="s">
        <v>128</v>
      </c>
    </row>
    <row r="177" spans="3:4">
      <c r="C177" s="57" t="str">
        <f t="shared" si="10"/>
        <v>Fresh TissueHi-C</v>
      </c>
      <c r="D177" s="56" t="s">
        <v>128</v>
      </c>
    </row>
    <row r="178" spans="3:4">
      <c r="C178" s="57" t="str">
        <f t="shared" si="10"/>
        <v>Fresh Tissue[SELECT ONE]</v>
      </c>
      <c r="D178" s="56" t="s">
        <v>212</v>
      </c>
    </row>
    <row r="179" spans="3:4">
      <c r="C179" s="57" t="str">
        <f>C$13&amp;$D2</f>
        <v>Frozen TissueWhole Genome Libraries (WGS)</v>
      </c>
      <c r="D179" s="56" t="s">
        <v>211</v>
      </c>
    </row>
    <row r="180" spans="3:4">
      <c r="C180" s="57" t="str">
        <f t="shared" ref="C180:C192" si="11">C$13&amp;$D3</f>
        <v>Frozen TissueFFPE repair + Whole Genome Libraries (FFPE-WGS)</v>
      </c>
      <c r="D180" s="56" t="s">
        <v>211</v>
      </c>
    </row>
    <row r="181" spans="3:4">
      <c r="C181" s="57" t="str">
        <f t="shared" si="11"/>
        <v>Frozen TissueWhole Exome Libraries (WES)</v>
      </c>
      <c r="D181" s="56" t="s">
        <v>211</v>
      </c>
    </row>
    <row r="182" spans="3:4">
      <c r="C182" s="57" t="str">
        <f t="shared" si="11"/>
        <v>Frozen TissueTarget Capture (custom capture panel)</v>
      </c>
      <c r="D182" s="56" t="s">
        <v>211</v>
      </c>
    </row>
    <row r="183" spans="3:4">
      <c r="C183" s="57" t="str">
        <f t="shared" si="11"/>
        <v>Frozen TissueEM-Seq (NEB)</v>
      </c>
      <c r="D183" s="56" t="s">
        <v>211</v>
      </c>
    </row>
    <row r="184" spans="3:4">
      <c r="C184" s="57" t="str">
        <f t="shared" si="11"/>
        <v>Frozen Tissue5L-Seq (Biomodal)</v>
      </c>
      <c r="D184" s="56" t="s">
        <v>211</v>
      </c>
    </row>
    <row r="185" spans="3:4">
      <c r="C185" s="57" t="str">
        <f t="shared" si="11"/>
        <v>Frozen Tissue6L-Seq (Biomodal)</v>
      </c>
      <c r="D185" s="56" t="s">
        <v>211</v>
      </c>
    </row>
    <row r="186" spans="3:4">
      <c r="C186" s="57" t="str">
        <f t="shared" si="11"/>
        <v>Frozen TissueBulk ATAC</v>
      </c>
      <c r="D186" s="56" t="s">
        <v>125</v>
      </c>
    </row>
    <row r="187" spans="3:4">
      <c r="C187" s="57" t="str">
        <f t="shared" si="11"/>
        <v>Frozen TissueCut&amp;Run</v>
      </c>
      <c r="D187" s="56" t="s">
        <v>127</v>
      </c>
    </row>
    <row r="188" spans="3:4">
      <c r="C188" s="57" t="str">
        <f t="shared" si="11"/>
        <v>Frozen TissueChIP-Seq</v>
      </c>
      <c r="D188" s="56" t="s">
        <v>211</v>
      </c>
    </row>
    <row r="189" spans="3:4">
      <c r="C189" s="57" t="str">
        <f t="shared" si="11"/>
        <v>Frozen TissueHi-ChIP</v>
      </c>
      <c r="D189" s="56" t="s">
        <v>211</v>
      </c>
    </row>
    <row r="190" spans="3:4">
      <c r="C190" s="57" t="str">
        <f t="shared" si="11"/>
        <v>Frozen TissueLow-C</v>
      </c>
      <c r="D190" s="56" t="s">
        <v>128</v>
      </c>
    </row>
    <row r="191" spans="3:4">
      <c r="C191" s="57" t="str">
        <f t="shared" si="11"/>
        <v>Frozen TissueHi-C</v>
      </c>
      <c r="D191" s="56" t="s">
        <v>128</v>
      </c>
    </row>
    <row r="192" spans="3:4">
      <c r="C192" s="57" t="str">
        <f t="shared" si="11"/>
        <v>Frozen Tissue[SELECT ONE]</v>
      </c>
      <c r="D192" s="56" t="s">
        <v>212</v>
      </c>
    </row>
    <row r="193" spans="3:4">
      <c r="C193" s="57" t="str">
        <f>C$14&amp;$D2</f>
        <v>Fresh Cell SuspensionWhole Genome Libraries (WGS)</v>
      </c>
      <c r="D193" s="56" t="s">
        <v>211</v>
      </c>
    </row>
    <row r="194" spans="3:4">
      <c r="C194" s="57" t="str">
        <f t="shared" ref="C194:C206" si="12">C$14&amp;$D3</f>
        <v>Fresh Cell SuspensionFFPE repair + Whole Genome Libraries (FFPE-WGS)</v>
      </c>
      <c r="D194" s="56" t="s">
        <v>211</v>
      </c>
    </row>
    <row r="195" spans="3:4">
      <c r="C195" s="57" t="str">
        <f t="shared" si="12"/>
        <v>Fresh Cell SuspensionWhole Exome Libraries (WES)</v>
      </c>
      <c r="D195" s="56" t="s">
        <v>211</v>
      </c>
    </row>
    <row r="196" spans="3:4">
      <c r="C196" s="57" t="str">
        <f t="shared" si="12"/>
        <v>Fresh Cell SuspensionTarget Capture (custom capture panel)</v>
      </c>
      <c r="D196" s="56" t="s">
        <v>211</v>
      </c>
    </row>
    <row r="197" spans="3:4">
      <c r="C197" s="57" t="str">
        <f t="shared" si="12"/>
        <v>Fresh Cell SuspensionEM-Seq (NEB)</v>
      </c>
      <c r="D197" s="56" t="s">
        <v>211</v>
      </c>
    </row>
    <row r="198" spans="3:4">
      <c r="C198" s="57" t="str">
        <f t="shared" si="12"/>
        <v>Fresh Cell Suspension5L-Seq (Biomodal)</v>
      </c>
      <c r="D198" s="56" t="s">
        <v>211</v>
      </c>
    </row>
    <row r="199" spans="3:4">
      <c r="C199" s="57" t="str">
        <f t="shared" si="12"/>
        <v>Fresh Cell Suspension6L-Seq (Biomodal)</v>
      </c>
      <c r="D199" s="56" t="s">
        <v>211</v>
      </c>
    </row>
    <row r="200" spans="3:4">
      <c r="C200" s="57" t="str">
        <f t="shared" si="12"/>
        <v>Fresh Cell SuspensionBulk ATAC</v>
      </c>
      <c r="D200" s="56" t="s">
        <v>126</v>
      </c>
    </row>
    <row r="201" spans="3:4">
      <c r="C201" s="57" t="str">
        <f t="shared" si="12"/>
        <v>Fresh Cell SuspensionCut&amp;Run</v>
      </c>
      <c r="D201" s="56" t="s">
        <v>130</v>
      </c>
    </row>
    <row r="202" spans="3:4">
      <c r="C202" s="57" t="str">
        <f t="shared" si="12"/>
        <v>Fresh Cell SuspensionChIP-Seq</v>
      </c>
      <c r="D202" s="56" t="s">
        <v>211</v>
      </c>
    </row>
    <row r="203" spans="3:4">
      <c r="C203" s="57" t="str">
        <f t="shared" si="12"/>
        <v>Fresh Cell SuspensionHi-ChIP</v>
      </c>
      <c r="D203" s="56" t="s">
        <v>211</v>
      </c>
    </row>
    <row r="204" spans="3:4">
      <c r="C204" s="57" t="str">
        <f t="shared" si="12"/>
        <v>Fresh Cell SuspensionLow-C</v>
      </c>
      <c r="D204" s="56" t="s">
        <v>129</v>
      </c>
    </row>
    <row r="205" spans="3:4">
      <c r="C205" s="57" t="str">
        <f t="shared" si="12"/>
        <v>Fresh Cell SuspensionHi-C</v>
      </c>
      <c r="D205" s="56" t="s">
        <v>129</v>
      </c>
    </row>
    <row r="206" spans="3:4">
      <c r="C206" s="57" t="str">
        <f t="shared" si="12"/>
        <v>Fresh Cell Suspension[SELECT ONE]</v>
      </c>
      <c r="D206" s="56" t="s">
        <v>212</v>
      </c>
    </row>
    <row r="207" spans="3:4">
      <c r="C207" s="57" t="str">
        <f>C$15&amp;$D2</f>
        <v>Frozen Cell SuspensionWhole Genome Libraries (WGS)</v>
      </c>
      <c r="D207" s="56" t="s">
        <v>211</v>
      </c>
    </row>
    <row r="208" spans="3:4">
      <c r="C208" s="57" t="str">
        <f t="shared" ref="C208:C220" si="13">C$15&amp;$D3</f>
        <v>Frozen Cell SuspensionFFPE repair + Whole Genome Libraries (FFPE-WGS)</v>
      </c>
      <c r="D208" s="56" t="s">
        <v>211</v>
      </c>
    </row>
    <row r="209" spans="3:4">
      <c r="C209" s="57" t="str">
        <f t="shared" si="13"/>
        <v>Frozen Cell SuspensionWhole Exome Libraries (WES)</v>
      </c>
      <c r="D209" s="56" t="s">
        <v>211</v>
      </c>
    </row>
    <row r="210" spans="3:4">
      <c r="C210" s="57" t="str">
        <f t="shared" si="13"/>
        <v>Frozen Cell SuspensionTarget Capture (custom capture panel)</v>
      </c>
      <c r="D210" s="56" t="s">
        <v>211</v>
      </c>
    </row>
    <row r="211" spans="3:4">
      <c r="C211" s="57" t="str">
        <f t="shared" si="13"/>
        <v>Frozen Cell SuspensionEM-Seq (NEB)</v>
      </c>
      <c r="D211" s="56" t="s">
        <v>211</v>
      </c>
    </row>
    <row r="212" spans="3:4">
      <c r="C212" s="57" t="str">
        <f t="shared" si="13"/>
        <v>Frozen Cell Suspension5L-Seq (Biomodal)</v>
      </c>
      <c r="D212" s="56" t="s">
        <v>211</v>
      </c>
    </row>
    <row r="213" spans="3:4">
      <c r="C213" s="57" t="str">
        <f t="shared" si="13"/>
        <v>Frozen Cell Suspension6L-Seq (Biomodal)</v>
      </c>
      <c r="D213" s="56" t="s">
        <v>211</v>
      </c>
    </row>
    <row r="214" spans="3:4">
      <c r="C214" s="57" t="str">
        <f t="shared" si="13"/>
        <v>Frozen Cell SuspensionBulk ATAC</v>
      </c>
      <c r="D214" s="56" t="s">
        <v>126</v>
      </c>
    </row>
    <row r="215" spans="3:4">
      <c r="C215" s="57" t="str">
        <f t="shared" si="13"/>
        <v>Frozen Cell SuspensionCut&amp;Run</v>
      </c>
      <c r="D215" s="56" t="s">
        <v>130</v>
      </c>
    </row>
    <row r="216" spans="3:4">
      <c r="C216" s="57" t="str">
        <f t="shared" si="13"/>
        <v>Frozen Cell SuspensionChIP-Seq</v>
      </c>
      <c r="D216" s="56" t="s">
        <v>211</v>
      </c>
    </row>
    <row r="217" spans="3:4">
      <c r="C217" s="57" t="str">
        <f t="shared" si="13"/>
        <v>Frozen Cell SuspensionHi-ChIP</v>
      </c>
      <c r="D217" s="56" t="s">
        <v>211</v>
      </c>
    </row>
    <row r="218" spans="3:4">
      <c r="C218" s="57" t="str">
        <f t="shared" si="13"/>
        <v>Frozen Cell SuspensionLow-C</v>
      </c>
      <c r="D218" s="56" t="s">
        <v>129</v>
      </c>
    </row>
    <row r="219" spans="3:4">
      <c r="C219" s="57" t="str">
        <f t="shared" si="13"/>
        <v>Frozen Cell SuspensionHi-C</v>
      </c>
      <c r="D219" s="56" t="s">
        <v>129</v>
      </c>
    </row>
    <row r="220" spans="3:4">
      <c r="C220" s="57" t="str">
        <f t="shared" si="13"/>
        <v>Frozen Cell Suspension[SELECT ONE]</v>
      </c>
      <c r="D220" s="56" t="s">
        <v>212</v>
      </c>
    </row>
    <row r="221" spans="3:4">
      <c r="C221" s="57" t="str">
        <f>C$16&amp;$D2</f>
        <v>Other, specify in notes belowWhole Genome Libraries (WGS)</v>
      </c>
      <c r="D221" s="56" t="s">
        <v>113</v>
      </c>
    </row>
    <row r="222" spans="3:4">
      <c r="C222" s="57" t="str">
        <f t="shared" ref="C222:C234" si="14">C$16&amp;$D3</f>
        <v>Other, specify in notes belowFFPE repair + Whole Genome Libraries (FFPE-WGS)</v>
      </c>
      <c r="D222" s="56" t="s">
        <v>113</v>
      </c>
    </row>
    <row r="223" spans="3:4">
      <c r="C223" s="57" t="str">
        <f t="shared" si="14"/>
        <v>Other, specify in notes belowWhole Exome Libraries (WES)</v>
      </c>
      <c r="D223" s="56" t="s">
        <v>113</v>
      </c>
    </row>
    <row r="224" spans="3:4">
      <c r="C224" s="57" t="str">
        <f t="shared" si="14"/>
        <v>Other, specify in notes belowTarget Capture (custom capture panel)</v>
      </c>
      <c r="D224" s="56" t="s">
        <v>113</v>
      </c>
    </row>
    <row r="225" spans="3:4">
      <c r="C225" s="57" t="str">
        <f t="shared" si="14"/>
        <v>Other, specify in notes belowEM-Seq (NEB)</v>
      </c>
      <c r="D225" s="56" t="s">
        <v>116</v>
      </c>
    </row>
    <row r="226" spans="3:4">
      <c r="C226" s="57" t="str">
        <f t="shared" si="14"/>
        <v>Other, specify in notes below5L-Seq (Biomodal)</v>
      </c>
      <c r="D226" s="56" t="s">
        <v>116</v>
      </c>
    </row>
    <row r="227" spans="3:4">
      <c r="C227" s="57" t="str">
        <f t="shared" si="14"/>
        <v>Other, specify in notes below6L-Seq (Biomodal)</v>
      </c>
      <c r="D227" s="56" t="s">
        <v>116</v>
      </c>
    </row>
    <row r="228" spans="3:4">
      <c r="C228" s="57" t="str">
        <f t="shared" si="14"/>
        <v>Other, specify in notes belowBulk ATAC</v>
      </c>
      <c r="D228" s="56" t="s">
        <v>215</v>
      </c>
    </row>
    <row r="229" spans="3:4">
      <c r="C229" s="57" t="str">
        <f t="shared" si="14"/>
        <v>Other, specify in notes belowCut&amp;Run</v>
      </c>
      <c r="D229" s="56" t="s">
        <v>215</v>
      </c>
    </row>
    <row r="230" spans="3:4">
      <c r="C230" s="57" t="str">
        <f t="shared" si="14"/>
        <v>Other, specify in notes belowChIP-Seq</v>
      </c>
      <c r="D230" s="56" t="s">
        <v>215</v>
      </c>
    </row>
    <row r="231" spans="3:4">
      <c r="C231" s="57" t="str">
        <f t="shared" si="14"/>
        <v>Other, specify in notes belowHi-ChIP</v>
      </c>
      <c r="D231" s="56" t="s">
        <v>215</v>
      </c>
    </row>
    <row r="232" spans="3:4">
      <c r="C232" s="57" t="str">
        <f t="shared" si="14"/>
        <v>Other, specify in notes belowLow-C</v>
      </c>
      <c r="D232" s="56" t="s">
        <v>215</v>
      </c>
    </row>
    <row r="233" spans="3:4">
      <c r="C233" s="57" t="str">
        <f t="shared" si="14"/>
        <v>Other, specify in notes belowHi-C</v>
      </c>
      <c r="D233" s="56" t="s">
        <v>215</v>
      </c>
    </row>
    <row r="234" spans="3:4">
      <c r="C234" s="57" t="str">
        <f t="shared" si="14"/>
        <v>Other, specify in notes below[SELECT ONE]</v>
      </c>
      <c r="D234" s="56" t="s">
        <v>212</v>
      </c>
    </row>
    <row r="235" spans="3:4">
      <c r="C235" s="57" t="str">
        <f>C$17&amp;$D2</f>
        <v>[SELECT ONE]Whole Genome Libraries (WGS)</v>
      </c>
      <c r="D235" s="56" t="s">
        <v>212</v>
      </c>
    </row>
    <row r="236" spans="3:4">
      <c r="C236" s="57" t="str">
        <f t="shared" ref="C236:C248" si="15">C$17&amp;$D3</f>
        <v>[SELECT ONE]FFPE repair + Whole Genome Libraries (FFPE-WGS)</v>
      </c>
      <c r="D236" s="56" t="s">
        <v>212</v>
      </c>
    </row>
    <row r="237" spans="3:4">
      <c r="C237" s="57" t="str">
        <f t="shared" si="15"/>
        <v>[SELECT ONE]Whole Exome Libraries (WES)</v>
      </c>
      <c r="D237" s="56" t="s">
        <v>212</v>
      </c>
    </row>
    <row r="238" spans="3:4">
      <c r="C238" s="57" t="str">
        <f t="shared" si="15"/>
        <v>[SELECT ONE]Target Capture (custom capture panel)</v>
      </c>
      <c r="D238" s="56" t="s">
        <v>212</v>
      </c>
    </row>
    <row r="239" spans="3:4">
      <c r="C239" s="57" t="str">
        <f t="shared" si="15"/>
        <v>[SELECT ONE]EM-Seq (NEB)</v>
      </c>
      <c r="D239" s="56" t="s">
        <v>212</v>
      </c>
    </row>
    <row r="240" spans="3:4">
      <c r="C240" s="57" t="str">
        <f t="shared" si="15"/>
        <v>[SELECT ONE]5L-Seq (Biomodal)</v>
      </c>
      <c r="D240" s="56" t="s">
        <v>212</v>
      </c>
    </row>
    <row r="241" spans="3:4">
      <c r="C241" s="57" t="str">
        <f t="shared" si="15"/>
        <v>[SELECT ONE]6L-Seq (Biomodal)</v>
      </c>
      <c r="D241" s="56" t="s">
        <v>212</v>
      </c>
    </row>
    <row r="242" spans="3:4">
      <c r="C242" s="57" t="str">
        <f t="shared" si="15"/>
        <v>[SELECT ONE]Bulk ATAC</v>
      </c>
      <c r="D242" s="56" t="s">
        <v>212</v>
      </c>
    </row>
    <row r="243" spans="3:4">
      <c r="C243" s="57" t="str">
        <f t="shared" si="15"/>
        <v>[SELECT ONE]Cut&amp;Run</v>
      </c>
      <c r="D243" s="56" t="s">
        <v>212</v>
      </c>
    </row>
    <row r="244" spans="3:4">
      <c r="C244" s="57" t="str">
        <f t="shared" si="15"/>
        <v>[SELECT ONE]ChIP-Seq</v>
      </c>
      <c r="D244" s="56" t="s">
        <v>212</v>
      </c>
    </row>
    <row r="245" spans="3:4">
      <c r="C245" s="57" t="str">
        <f t="shared" si="15"/>
        <v>[SELECT ONE]Hi-ChIP</v>
      </c>
      <c r="D245" s="56" t="s">
        <v>212</v>
      </c>
    </row>
    <row r="246" spans="3:4">
      <c r="C246" s="57" t="str">
        <f t="shared" si="15"/>
        <v>[SELECT ONE]Low-C</v>
      </c>
      <c r="D246" s="56" t="s">
        <v>212</v>
      </c>
    </row>
    <row r="247" spans="3:4">
      <c r="C247" s="57" t="str">
        <f t="shared" si="15"/>
        <v>[SELECT ONE]Hi-C</v>
      </c>
      <c r="D247" s="56" t="s">
        <v>212</v>
      </c>
    </row>
    <row r="248" spans="3:4">
      <c r="C248" s="57" t="str">
        <f t="shared" si="15"/>
        <v>[SELECT ONE][SELECT ONE]</v>
      </c>
      <c r="D248" s="56" t="s">
        <v>212</v>
      </c>
    </row>
    <row r="249" spans="3:4">
      <c r="C249" s="57"/>
    </row>
    <row r="250" spans="3:4">
      <c r="C250" s="57"/>
    </row>
    <row r="251" spans="3:4">
      <c r="C251" s="57"/>
    </row>
    <row r="252" spans="3:4">
      <c r="C252" s="57"/>
    </row>
    <row r="253" spans="3:4">
      <c r="C253" s="57"/>
    </row>
    <row r="254" spans="3:4">
      <c r="C254" s="57"/>
    </row>
    <row r="255" spans="3:4">
      <c r="C255" s="57"/>
    </row>
    <row r="256" spans="3:4">
      <c r="C256" s="57"/>
    </row>
    <row r="257" spans="1:3">
      <c r="C257" s="57"/>
    </row>
    <row r="258" spans="1:3">
      <c r="C258" s="57"/>
    </row>
    <row r="259" spans="1:3">
      <c r="C259" s="57"/>
    </row>
    <row r="260" spans="1:3">
      <c r="C260" s="57"/>
    </row>
    <row r="261" spans="1:3">
      <c r="C261" s="57"/>
    </row>
    <row r="262" spans="1:3">
      <c r="C262" s="57"/>
    </row>
    <row r="263" spans="1:3">
      <c r="A263" s="63"/>
      <c r="B263" s="63"/>
      <c r="C263" s="63"/>
    </row>
    <row r="264" spans="1:3">
      <c r="A264" s="63"/>
      <c r="B264" s="63"/>
      <c r="C264" s="63"/>
    </row>
    <row r="265" spans="1:3">
      <c r="A265" s="63"/>
      <c r="B265" s="63"/>
      <c r="C265" s="63"/>
    </row>
    <row r="266" spans="1:3">
      <c r="A266" s="63"/>
      <c r="B266" s="63"/>
      <c r="C266" s="63"/>
    </row>
    <row r="267" spans="1:3">
      <c r="A267" s="63"/>
      <c r="B267" s="63"/>
      <c r="C267" s="63"/>
    </row>
    <row r="268" spans="1:3">
      <c r="A268" s="63"/>
      <c r="B268" s="63"/>
      <c r="C268" s="63"/>
    </row>
    <row r="269" spans="1:3">
      <c r="A269" s="63"/>
      <c r="B269" s="63"/>
      <c r="C269" s="63"/>
    </row>
    <row r="270" spans="1:3">
      <c r="A270" s="63"/>
      <c r="B270" s="63"/>
      <c r="C270" s="63"/>
    </row>
    <row r="271" spans="1:3">
      <c r="A271" s="63"/>
      <c r="B271" s="63"/>
      <c r="C271" s="63"/>
    </row>
    <row r="272" spans="1:3">
      <c r="A272" s="63"/>
      <c r="B272" s="63"/>
      <c r="C272" s="63"/>
    </row>
    <row r="273" spans="1:3">
      <c r="A273" s="63"/>
      <c r="B273" s="63"/>
      <c r="C273" s="63"/>
    </row>
    <row r="274" spans="1:3">
      <c r="A274" s="63"/>
      <c r="B274" s="63"/>
      <c r="C274" s="63"/>
    </row>
    <row r="275" spans="1:3">
      <c r="A275" s="63"/>
      <c r="B275" s="63"/>
      <c r="C275" s="63"/>
    </row>
    <row r="276" spans="1:3">
      <c r="A276" s="63"/>
      <c r="B276" s="63"/>
      <c r="C276" s="63"/>
    </row>
    <row r="277" spans="1:3">
      <c r="A277" s="63"/>
      <c r="B277" s="63"/>
      <c r="C277" s="63"/>
    </row>
    <row r="278" spans="1:3">
      <c r="A278" s="63"/>
      <c r="B278" s="63"/>
      <c r="C278" s="63"/>
    </row>
    <row r="279" spans="1:3">
      <c r="A279" s="63"/>
      <c r="B279" s="63"/>
      <c r="C279" s="63"/>
    </row>
    <row r="280" spans="1:3">
      <c r="A280" s="63"/>
      <c r="B280" s="63"/>
      <c r="C280" s="63"/>
    </row>
    <row r="281" spans="1:3">
      <c r="A281" s="63"/>
      <c r="B281" s="63"/>
      <c r="C281" s="63"/>
    </row>
    <row r="282" spans="1:3">
      <c r="A282" s="63"/>
      <c r="B282" s="63"/>
      <c r="C282" s="63"/>
    </row>
    <row r="283" spans="1:3">
      <c r="A283" s="63"/>
      <c r="B283" s="63"/>
      <c r="C283" s="63"/>
    </row>
    <row r="284" spans="1:3">
      <c r="A284" s="63"/>
      <c r="B284" s="63"/>
      <c r="C284" s="63"/>
    </row>
    <row r="285" spans="1:3">
      <c r="A285" s="63"/>
      <c r="B285" s="63"/>
      <c r="C285" s="63"/>
    </row>
    <row r="286" spans="1:3">
      <c r="A286" s="63"/>
      <c r="B286" s="63"/>
      <c r="C286" s="63"/>
    </row>
    <row r="287" spans="1:3">
      <c r="A287" s="63"/>
      <c r="B287" s="63"/>
      <c r="C287" s="63"/>
    </row>
    <row r="288" spans="1:3">
      <c r="A288" s="63"/>
      <c r="B288" s="63"/>
      <c r="C288" s="63"/>
    </row>
    <row r="289" spans="1:3">
      <c r="A289" s="63"/>
      <c r="B289" s="63"/>
      <c r="C289" s="63"/>
    </row>
    <row r="290" spans="1:3">
      <c r="A290" s="63"/>
      <c r="B290" s="63"/>
      <c r="C290" s="63"/>
    </row>
    <row r="291" spans="1:3">
      <c r="A291" s="63"/>
      <c r="B291" s="63"/>
      <c r="C291" s="63"/>
    </row>
    <row r="292" spans="1:3">
      <c r="A292" s="63"/>
      <c r="B292" s="63"/>
      <c r="C292" s="63"/>
    </row>
    <row r="293" spans="1:3">
      <c r="A293" s="63"/>
      <c r="B293" s="63"/>
      <c r="C293" s="63"/>
    </row>
    <row r="294" spans="1:3">
      <c r="A294" s="63"/>
      <c r="B294" s="63"/>
      <c r="C294" s="63"/>
    </row>
    <row r="295" spans="1:3">
      <c r="A295" s="63"/>
      <c r="B295" s="63"/>
      <c r="C295" s="63"/>
    </row>
    <row r="296" spans="1:3">
      <c r="A296" s="63"/>
      <c r="B296" s="63"/>
      <c r="C296" s="63"/>
    </row>
    <row r="297" spans="1:3">
      <c r="A297" s="63"/>
      <c r="B297" s="63"/>
      <c r="C297" s="63"/>
    </row>
    <row r="298" spans="1:3">
      <c r="A298" s="63"/>
      <c r="B298" s="63"/>
      <c r="C298" s="63"/>
    </row>
    <row r="299" spans="1:3">
      <c r="A299" s="63"/>
      <c r="B299" s="63"/>
      <c r="C299" s="63"/>
    </row>
    <row r="300" spans="1:3">
      <c r="A300" s="63"/>
      <c r="B300" s="63"/>
      <c r="C300" s="63"/>
    </row>
    <row r="301" spans="1:3">
      <c r="A301" s="63"/>
      <c r="B301" s="63"/>
      <c r="C301" s="63"/>
    </row>
    <row r="302" spans="1:3">
      <c r="A302" s="63"/>
      <c r="B302" s="63"/>
      <c r="C302" s="63"/>
    </row>
    <row r="303" spans="1:3">
      <c r="A303" s="63"/>
      <c r="B303" s="63"/>
      <c r="C303" s="63"/>
    </row>
    <row r="304" spans="1:3">
      <c r="A304" s="63"/>
      <c r="B304" s="63"/>
      <c r="C304" s="63"/>
    </row>
    <row r="305" spans="1:3">
      <c r="A305" s="63"/>
      <c r="B305" s="63"/>
      <c r="C305" s="63"/>
    </row>
    <row r="306" spans="1:3">
      <c r="A306" s="63"/>
      <c r="B306" s="63"/>
      <c r="C306" s="63"/>
    </row>
    <row r="307" spans="1:3">
      <c r="A307" s="63"/>
      <c r="B307" s="63"/>
      <c r="C307" s="63"/>
    </row>
    <row r="308" spans="1:3">
      <c r="A308" s="63"/>
      <c r="B308" s="63"/>
      <c r="C308" s="63"/>
    </row>
    <row r="309" spans="1:3">
      <c r="A309" s="63"/>
      <c r="B309" s="63"/>
      <c r="C309" s="63"/>
    </row>
    <row r="310" spans="1:3">
      <c r="A310" s="63"/>
      <c r="B310" s="63"/>
      <c r="C310" s="63"/>
    </row>
    <row r="311" spans="1:3">
      <c r="A311" s="63"/>
      <c r="B311" s="63"/>
      <c r="C311" s="63"/>
    </row>
    <row r="312" spans="1:3">
      <c r="A312" s="63"/>
      <c r="B312" s="63"/>
      <c r="C312" s="63"/>
    </row>
    <row r="313" spans="1:3">
      <c r="A313" s="63"/>
      <c r="B313" s="63"/>
      <c r="C313" s="63"/>
    </row>
    <row r="314" spans="1:3">
      <c r="A314" s="63"/>
      <c r="B314" s="63"/>
      <c r="C314" s="63"/>
    </row>
    <row r="315" spans="1:3">
      <c r="A315" s="63"/>
      <c r="B315" s="63"/>
      <c r="C315" s="63"/>
    </row>
    <row r="316" spans="1:3">
      <c r="A316" s="63"/>
      <c r="B316" s="63"/>
      <c r="C316" s="63"/>
    </row>
    <row r="317" spans="1:3">
      <c r="A317" s="63"/>
      <c r="B317" s="63"/>
      <c r="C317" s="63"/>
    </row>
    <row r="318" spans="1:3">
      <c r="A318" s="63"/>
      <c r="B318" s="63"/>
      <c r="C318" s="63"/>
    </row>
    <row r="319" spans="1:3">
      <c r="A319" s="63"/>
      <c r="B319" s="63"/>
      <c r="C319" s="63"/>
    </row>
    <row r="320" spans="1:3">
      <c r="A320" s="63"/>
      <c r="B320" s="63"/>
      <c r="C320" s="63"/>
    </row>
    <row r="321" spans="1:3">
      <c r="A321" s="63"/>
      <c r="B321" s="63"/>
      <c r="C321" s="63"/>
    </row>
    <row r="322" spans="1:3">
      <c r="A322" s="63"/>
      <c r="B322" s="63"/>
      <c r="C322" s="63"/>
    </row>
    <row r="323" spans="1:3">
      <c r="A323" s="63"/>
      <c r="B323" s="63"/>
      <c r="C323" s="63"/>
    </row>
    <row r="324" spans="1:3">
      <c r="A324" s="63"/>
      <c r="B324" s="63"/>
      <c r="C324" s="63"/>
    </row>
    <row r="325" spans="1:3">
      <c r="A325" s="63"/>
      <c r="B325" s="63"/>
      <c r="C325" s="63"/>
    </row>
    <row r="326" spans="1:3">
      <c r="A326" s="63"/>
      <c r="B326" s="63"/>
      <c r="C326" s="63"/>
    </row>
    <row r="327" spans="1:3">
      <c r="A327" s="63"/>
      <c r="B327" s="63"/>
      <c r="C327" s="63"/>
    </row>
    <row r="328" spans="1:3">
      <c r="A328" s="63"/>
      <c r="B328" s="63"/>
      <c r="C328" s="63"/>
    </row>
    <row r="329" spans="1:3">
      <c r="A329" s="63"/>
      <c r="B329" s="63"/>
      <c r="C329" s="63"/>
    </row>
    <row r="330" spans="1:3">
      <c r="A330" s="63"/>
      <c r="B330" s="63"/>
      <c r="C330" s="63"/>
    </row>
    <row r="331" spans="1:3">
      <c r="A331" s="63"/>
      <c r="B331" s="63"/>
      <c r="C331" s="63"/>
    </row>
    <row r="332" spans="1:3">
      <c r="A332" s="63"/>
      <c r="B332" s="63"/>
      <c r="C332" s="63"/>
    </row>
    <row r="333" spans="1:3">
      <c r="A333" s="63"/>
      <c r="B333" s="63"/>
      <c r="C333" s="63"/>
    </row>
    <row r="334" spans="1:3">
      <c r="A334" s="63"/>
      <c r="B334" s="63"/>
      <c r="C334" s="63"/>
    </row>
    <row r="335" spans="1:3">
      <c r="A335" s="63"/>
      <c r="B335" s="63"/>
      <c r="C335" s="63"/>
    </row>
    <row r="336" spans="1:3">
      <c r="A336" s="63"/>
      <c r="B336" s="63"/>
      <c r="C336" s="63"/>
    </row>
    <row r="337" spans="1:3">
      <c r="A337" s="63"/>
      <c r="B337" s="63"/>
      <c r="C337" s="63"/>
    </row>
    <row r="338" spans="1:3">
      <c r="A338" s="63"/>
      <c r="B338" s="63"/>
      <c r="C338" s="63"/>
    </row>
    <row r="339" spans="1:3">
      <c r="A339" s="63"/>
      <c r="B339" s="63"/>
      <c r="C339" s="63"/>
    </row>
    <row r="340" spans="1:3">
      <c r="A340" s="63"/>
      <c r="B340" s="63"/>
      <c r="C340" s="63"/>
    </row>
    <row r="341" spans="1:3">
      <c r="A341" s="63"/>
      <c r="B341" s="63"/>
      <c r="C341" s="63"/>
    </row>
    <row r="342" spans="1:3">
      <c r="A342" s="63"/>
      <c r="B342" s="63"/>
      <c r="C342" s="63"/>
    </row>
    <row r="343" spans="1:3">
      <c r="A343" s="63"/>
      <c r="B343" s="63"/>
      <c r="C343" s="63"/>
    </row>
    <row r="344" spans="1:3">
      <c r="A344" s="63"/>
      <c r="B344" s="63"/>
      <c r="C344" s="63"/>
    </row>
    <row r="345" spans="1:3">
      <c r="A345" s="63"/>
      <c r="B345" s="63"/>
      <c r="C345" s="63"/>
    </row>
    <row r="346" spans="1:3">
      <c r="A346" s="63"/>
      <c r="B346" s="63"/>
      <c r="C346" s="63"/>
    </row>
    <row r="347" spans="1:3">
      <c r="A347" s="63"/>
      <c r="B347" s="63"/>
      <c r="C347" s="63"/>
    </row>
    <row r="348" spans="1:3">
      <c r="A348" s="63"/>
      <c r="B348" s="63"/>
      <c r="C348" s="63"/>
    </row>
    <row r="349" spans="1:3">
      <c r="A349" s="63"/>
      <c r="B349" s="63"/>
      <c r="C349" s="63"/>
    </row>
    <row r="350" spans="1:3">
      <c r="A350" s="63"/>
      <c r="B350" s="63"/>
      <c r="C350" s="63"/>
    </row>
    <row r="351" spans="1:3">
      <c r="A351" s="63"/>
      <c r="B351" s="63"/>
      <c r="C351" s="63"/>
    </row>
    <row r="352" spans="1:3">
      <c r="A352" s="63"/>
      <c r="B352" s="63"/>
      <c r="C352" s="63"/>
    </row>
    <row r="353" spans="1:3">
      <c r="A353" s="63"/>
      <c r="B353" s="63"/>
      <c r="C353" s="63"/>
    </row>
    <row r="354" spans="1:3">
      <c r="A354" s="63"/>
      <c r="B354" s="63"/>
      <c r="C354" s="63"/>
    </row>
    <row r="355" spans="1:3">
      <c r="A355" s="63"/>
      <c r="B355" s="63"/>
      <c r="C355" s="63"/>
    </row>
    <row r="356" spans="1:3">
      <c r="A356" s="63"/>
      <c r="B356" s="63"/>
      <c r="C356" s="63"/>
    </row>
    <row r="357" spans="1:3">
      <c r="A357" s="63"/>
      <c r="B357" s="63"/>
      <c r="C357" s="63"/>
    </row>
    <row r="358" spans="1:3">
      <c r="A358" s="63"/>
      <c r="B358" s="63"/>
      <c r="C358" s="63"/>
    </row>
    <row r="359" spans="1:3">
      <c r="A359" s="63"/>
      <c r="B359" s="63"/>
      <c r="C359" s="63"/>
    </row>
    <row r="360" spans="1:3">
      <c r="A360" s="63"/>
      <c r="B360" s="63"/>
      <c r="C360" s="63"/>
    </row>
    <row r="361" spans="1:3">
      <c r="A361" s="63"/>
      <c r="B361" s="63"/>
      <c r="C361" s="63"/>
    </row>
    <row r="362" spans="1:3">
      <c r="A362" s="63"/>
      <c r="B362" s="63"/>
      <c r="C362" s="63"/>
    </row>
    <row r="363" spans="1:3">
      <c r="A363" s="63"/>
      <c r="B363" s="63"/>
      <c r="C363" s="63"/>
    </row>
    <row r="364" spans="1:3">
      <c r="A364" s="63"/>
      <c r="B364" s="63"/>
      <c r="C364" s="63"/>
    </row>
    <row r="365" spans="1:3">
      <c r="A365" s="63"/>
      <c r="B365" s="63"/>
      <c r="C365" s="63"/>
    </row>
    <row r="366" spans="1:3">
      <c r="A366" s="63"/>
      <c r="B366" s="63"/>
      <c r="C366" s="63"/>
    </row>
    <row r="367" spans="1:3">
      <c r="A367" s="63"/>
      <c r="B367" s="63"/>
      <c r="C367" s="63"/>
    </row>
    <row r="368" spans="1:3">
      <c r="A368" s="63"/>
      <c r="B368" s="63"/>
      <c r="C368" s="63"/>
    </row>
    <row r="369" spans="1:3">
      <c r="A369" s="63"/>
      <c r="B369" s="63"/>
      <c r="C369" s="63"/>
    </row>
    <row r="370" spans="1:3">
      <c r="A370" s="63"/>
      <c r="B370" s="63"/>
      <c r="C370" s="63"/>
    </row>
    <row r="371" spans="1:3">
      <c r="A371" s="63"/>
      <c r="B371" s="63"/>
      <c r="C371" s="63"/>
    </row>
    <row r="372" spans="1:3">
      <c r="A372" s="63"/>
      <c r="B372" s="63"/>
      <c r="C372" s="63"/>
    </row>
    <row r="373" spans="1:3">
      <c r="A373" s="63"/>
      <c r="B373" s="63"/>
      <c r="C373" s="63"/>
    </row>
    <row r="374" spans="1:3">
      <c r="A374" s="63"/>
      <c r="B374" s="63"/>
      <c r="C374" s="63"/>
    </row>
    <row r="375" spans="1:3">
      <c r="A375" s="63"/>
      <c r="B375" s="63"/>
      <c r="C375" s="63"/>
    </row>
    <row r="376" spans="1:3">
      <c r="A376" s="63"/>
      <c r="B376" s="63"/>
      <c r="C376" s="63"/>
    </row>
    <row r="377" spans="1:3">
      <c r="A377" s="63"/>
      <c r="B377" s="63"/>
      <c r="C377" s="63"/>
    </row>
    <row r="378" spans="1:3">
      <c r="A378" s="63"/>
      <c r="B378" s="63"/>
      <c r="C378" s="63"/>
    </row>
    <row r="379" spans="1:3">
      <c r="A379" s="63"/>
      <c r="B379" s="63"/>
      <c r="C379" s="63"/>
    </row>
    <row r="380" spans="1:3">
      <c r="A380" s="63"/>
      <c r="B380" s="63"/>
      <c r="C380" s="63"/>
    </row>
    <row r="381" spans="1:3">
      <c r="A381" s="63"/>
      <c r="B381" s="63"/>
      <c r="C381" s="63"/>
    </row>
    <row r="382" spans="1:3">
      <c r="A382" s="63"/>
      <c r="B382" s="63"/>
      <c r="C382" s="63"/>
    </row>
    <row r="383" spans="1:3">
      <c r="A383" s="63"/>
      <c r="B383" s="63"/>
      <c r="C383" s="63"/>
    </row>
    <row r="384" spans="1:3">
      <c r="A384" s="63"/>
      <c r="B384" s="63"/>
      <c r="C384" s="63"/>
    </row>
    <row r="385" spans="1:3">
      <c r="A385" s="63"/>
      <c r="B385" s="63"/>
      <c r="C385" s="63"/>
    </row>
    <row r="386" spans="1:3">
      <c r="A386" s="63"/>
      <c r="B386" s="63"/>
      <c r="C386" s="63"/>
    </row>
    <row r="387" spans="1:3">
      <c r="A387" s="63"/>
      <c r="B387" s="63"/>
      <c r="C387" s="63"/>
    </row>
    <row r="388" spans="1:3">
      <c r="A388" s="63"/>
      <c r="B388" s="63"/>
      <c r="C388" s="63"/>
    </row>
    <row r="389" spans="1:3">
      <c r="A389" s="63"/>
      <c r="B389" s="63"/>
      <c r="C389" s="63"/>
    </row>
    <row r="390" spans="1:3">
      <c r="A390" s="63"/>
      <c r="B390" s="63"/>
      <c r="C390" s="63"/>
    </row>
    <row r="391" spans="1:3">
      <c r="A391" s="63"/>
      <c r="B391" s="63"/>
      <c r="C391" s="63"/>
    </row>
    <row r="392" spans="1:3">
      <c r="A392" s="63"/>
      <c r="B392" s="63"/>
      <c r="C392" s="63"/>
    </row>
    <row r="393" spans="1:3">
      <c r="A393" s="63"/>
      <c r="B393" s="63"/>
      <c r="C393" s="63"/>
    </row>
    <row r="394" spans="1:3">
      <c r="A394" s="63"/>
      <c r="B394" s="63"/>
      <c r="C394" s="63"/>
    </row>
    <row r="395" spans="1:3">
      <c r="A395" s="63"/>
      <c r="B395" s="63"/>
      <c r="C395" s="63"/>
    </row>
    <row r="396" spans="1:3">
      <c r="A396" s="63"/>
      <c r="B396" s="63"/>
      <c r="C396" s="63"/>
    </row>
    <row r="397" spans="1:3">
      <c r="A397" s="63"/>
      <c r="B397" s="63"/>
      <c r="C397" s="63"/>
    </row>
    <row r="398" spans="1:3">
      <c r="A398" s="63"/>
      <c r="B398" s="63"/>
      <c r="C398" s="63"/>
    </row>
    <row r="399" spans="1:3">
      <c r="A399" s="63"/>
      <c r="B399" s="63"/>
      <c r="C399" s="63"/>
    </row>
    <row r="400" spans="1:3">
      <c r="A400" s="63"/>
      <c r="B400" s="63"/>
      <c r="C400" s="63"/>
    </row>
    <row r="401" spans="1:3">
      <c r="A401" s="63"/>
      <c r="B401" s="63"/>
      <c r="C401" s="63"/>
    </row>
    <row r="402" spans="1:3">
      <c r="A402" s="63"/>
      <c r="B402" s="63"/>
      <c r="C402" s="63"/>
    </row>
    <row r="403" spans="1:3">
      <c r="A403" s="63"/>
      <c r="B403" s="63"/>
      <c r="C403" s="63"/>
    </row>
    <row r="404" spans="1:3">
      <c r="A404" s="63"/>
      <c r="B404" s="63"/>
      <c r="C404" s="63"/>
    </row>
    <row r="405" spans="1:3">
      <c r="A405" s="63"/>
      <c r="B405" s="63"/>
      <c r="C405" s="63"/>
    </row>
    <row r="406" spans="1:3">
      <c r="A406" s="63"/>
      <c r="B406" s="63"/>
      <c r="C406" s="63"/>
    </row>
    <row r="407" spans="1:3">
      <c r="A407" s="63"/>
      <c r="B407" s="63"/>
      <c r="C407" s="63"/>
    </row>
    <row r="408" spans="1:3">
      <c r="A408" s="63"/>
      <c r="B408" s="63"/>
      <c r="C408" s="63"/>
    </row>
    <row r="409" spans="1:3">
      <c r="A409" s="63"/>
      <c r="B409" s="63"/>
      <c r="C409" s="63"/>
    </row>
    <row r="410" spans="1:3">
      <c r="A410" s="63"/>
      <c r="B410" s="63"/>
      <c r="C410" s="63"/>
    </row>
    <row r="411" spans="1:3">
      <c r="A411" s="63"/>
      <c r="B411" s="63"/>
      <c r="C411" s="63"/>
    </row>
    <row r="412" spans="1:3">
      <c r="A412" s="63"/>
      <c r="B412" s="63"/>
      <c r="C412" s="63"/>
    </row>
    <row r="413" spans="1:3">
      <c r="A413" s="63"/>
      <c r="B413" s="63"/>
      <c r="C413" s="63"/>
    </row>
    <row r="414" spans="1:3">
      <c r="A414" s="63"/>
      <c r="B414" s="63"/>
      <c r="C414" s="63"/>
    </row>
    <row r="415" spans="1:3">
      <c r="A415" s="63"/>
      <c r="B415" s="63"/>
      <c r="C415" s="63"/>
    </row>
    <row r="416" spans="1:3">
      <c r="A416" s="63"/>
      <c r="B416" s="63"/>
      <c r="C416" s="63"/>
    </row>
    <row r="417" spans="1:3">
      <c r="A417" s="63"/>
      <c r="B417" s="63"/>
      <c r="C417" s="63"/>
    </row>
    <row r="418" spans="1:3">
      <c r="A418" s="63"/>
      <c r="B418" s="63"/>
      <c r="C418" s="63"/>
    </row>
    <row r="419" spans="1:3">
      <c r="A419" s="63"/>
      <c r="B419" s="63"/>
      <c r="C419" s="63"/>
    </row>
    <row r="420" spans="1:3">
      <c r="A420" s="63"/>
      <c r="B420" s="63"/>
      <c r="C420" s="63"/>
    </row>
    <row r="421" spans="1:3">
      <c r="A421" s="63"/>
      <c r="B421" s="63"/>
      <c r="C421" s="63"/>
    </row>
    <row r="422" spans="1:3">
      <c r="A422" s="63"/>
      <c r="B422" s="63"/>
      <c r="C422" s="63"/>
    </row>
    <row r="423" spans="1:3">
      <c r="A423" s="63"/>
      <c r="B423" s="63"/>
      <c r="C423" s="63"/>
    </row>
    <row r="424" spans="1:3">
      <c r="A424" s="63"/>
      <c r="B424" s="63"/>
      <c r="C424" s="63"/>
    </row>
    <row r="425" spans="1:3">
      <c r="A425" s="63"/>
      <c r="B425" s="63"/>
      <c r="C425" s="63"/>
    </row>
    <row r="426" spans="1:3">
      <c r="A426" s="63"/>
      <c r="B426" s="63"/>
      <c r="C426" s="63"/>
    </row>
    <row r="427" spans="1:3">
      <c r="A427" s="63"/>
      <c r="B427" s="63"/>
      <c r="C427" s="63"/>
    </row>
    <row r="428" spans="1:3">
      <c r="A428" s="63"/>
      <c r="B428" s="63"/>
      <c r="C428" s="63"/>
    </row>
    <row r="429" spans="1:3">
      <c r="A429" s="63"/>
      <c r="B429" s="63"/>
      <c r="C429" s="63"/>
    </row>
    <row r="430" spans="1:3">
      <c r="A430" s="63"/>
      <c r="B430" s="63"/>
      <c r="C430" s="63"/>
    </row>
    <row r="431" spans="1:3">
      <c r="A431" s="63"/>
      <c r="B431" s="63"/>
      <c r="C431" s="63"/>
    </row>
    <row r="432" spans="1:3">
      <c r="A432" s="63"/>
      <c r="B432" s="63"/>
      <c r="C432" s="63"/>
    </row>
    <row r="433" spans="1:3">
      <c r="A433" s="63"/>
      <c r="B433" s="63"/>
      <c r="C433" s="63"/>
    </row>
    <row r="434" spans="1:3">
      <c r="A434" s="63"/>
      <c r="B434" s="63"/>
      <c r="C434" s="63"/>
    </row>
    <row r="435" spans="1:3">
      <c r="A435" s="63"/>
      <c r="B435" s="63"/>
      <c r="C435" s="63"/>
    </row>
    <row r="436" spans="1:3">
      <c r="A436" s="63"/>
      <c r="B436" s="63"/>
      <c r="C436" s="63"/>
    </row>
    <row r="437" spans="1:3">
      <c r="A437" s="63"/>
      <c r="B437" s="63"/>
      <c r="C437" s="63"/>
    </row>
    <row r="438" spans="1:3">
      <c r="A438" s="63"/>
      <c r="B438" s="63"/>
      <c r="C438" s="63"/>
    </row>
    <row r="439" spans="1:3">
      <c r="A439" s="63"/>
      <c r="B439" s="63"/>
      <c r="C439" s="63"/>
    </row>
    <row r="440" spans="1:3">
      <c r="A440" s="63"/>
      <c r="B440" s="63"/>
      <c r="C440" s="63"/>
    </row>
    <row r="441" spans="1:3">
      <c r="A441" s="63"/>
      <c r="B441" s="63"/>
      <c r="C441" s="63"/>
    </row>
    <row r="442" spans="1:3">
      <c r="A442" s="63"/>
      <c r="B442" s="63"/>
      <c r="C442" s="63"/>
    </row>
    <row r="443" spans="1:3">
      <c r="A443" s="63"/>
      <c r="B443" s="63"/>
      <c r="C443" s="63"/>
    </row>
    <row r="444" spans="1:3">
      <c r="A444" s="63"/>
      <c r="B444" s="63"/>
      <c r="C444" s="63"/>
    </row>
    <row r="445" spans="1:3">
      <c r="A445" s="63"/>
      <c r="B445" s="63"/>
      <c r="C445" s="63"/>
    </row>
    <row r="446" spans="1:3">
      <c r="A446" s="63"/>
      <c r="B446" s="63"/>
      <c r="C446" s="63"/>
    </row>
    <row r="447" spans="1:3">
      <c r="A447" s="63"/>
      <c r="B447" s="63"/>
      <c r="C447" s="63"/>
    </row>
    <row r="448" spans="1:3">
      <c r="A448" s="63"/>
      <c r="B448" s="63"/>
      <c r="C448" s="63"/>
    </row>
    <row r="449" spans="1:3">
      <c r="A449" s="63"/>
      <c r="B449" s="63"/>
      <c r="C449" s="63"/>
    </row>
    <row r="450" spans="1:3">
      <c r="A450" s="63"/>
      <c r="B450" s="63"/>
      <c r="C450" s="63"/>
    </row>
    <row r="451" spans="1:3">
      <c r="A451" s="63"/>
      <c r="B451" s="63"/>
      <c r="C451" s="63"/>
    </row>
    <row r="452" spans="1:3">
      <c r="A452" s="63"/>
      <c r="B452" s="63"/>
      <c r="C452" s="63"/>
    </row>
    <row r="453" spans="1:3">
      <c r="A453" s="63"/>
      <c r="B453" s="63"/>
      <c r="C453" s="63"/>
    </row>
    <row r="454" spans="1:3">
      <c r="A454" s="63"/>
      <c r="B454" s="63"/>
      <c r="C454" s="63"/>
    </row>
    <row r="455" spans="1:3">
      <c r="A455" s="63"/>
      <c r="B455" s="63"/>
      <c r="C455" s="63"/>
    </row>
    <row r="456" spans="1:3">
      <c r="A456" s="63"/>
      <c r="B456" s="63"/>
      <c r="C456" s="63"/>
    </row>
    <row r="457" spans="1:3">
      <c r="A457" s="63"/>
      <c r="B457" s="63"/>
      <c r="C457" s="63"/>
    </row>
    <row r="458" spans="1:3">
      <c r="A458" s="63"/>
      <c r="B458" s="63"/>
      <c r="C458" s="63"/>
    </row>
    <row r="459" spans="1:3">
      <c r="A459" s="63"/>
      <c r="B459" s="63"/>
      <c r="C459" s="63"/>
    </row>
    <row r="460" spans="1:3">
      <c r="A460" s="63"/>
      <c r="B460" s="63"/>
      <c r="C460" s="63"/>
    </row>
    <row r="461" spans="1:3">
      <c r="A461" s="63"/>
      <c r="B461" s="63"/>
      <c r="C461" s="63"/>
    </row>
    <row r="462" spans="1:3">
      <c r="A462" s="63"/>
      <c r="B462" s="63"/>
      <c r="C462" s="63"/>
    </row>
    <row r="463" spans="1:3">
      <c r="A463" s="63"/>
      <c r="B463" s="63"/>
      <c r="C463" s="63"/>
    </row>
    <row r="464" spans="1:3">
      <c r="A464" s="63"/>
      <c r="B464" s="63"/>
      <c r="C464" s="63"/>
    </row>
    <row r="465" spans="1:3">
      <c r="A465" s="63"/>
      <c r="B465" s="63"/>
      <c r="C465" s="63"/>
    </row>
    <row r="466" spans="1:3">
      <c r="A466" s="63"/>
      <c r="B466" s="63"/>
      <c r="C466" s="63"/>
    </row>
  </sheetData>
  <dataConsolidate/>
  <phoneticPr fontId="12" type="noConversion"/>
  <conditionalFormatting sqref="L10 G11:L11 G2:L9 G10:J10 H12 J12:K12">
    <cfRule type="expression" dxfId="14" priority="23">
      <formula>isblank</formula>
    </cfRule>
  </conditionalFormatting>
  <conditionalFormatting sqref="K14:K15">
    <cfRule type="expression" dxfId="13" priority="22">
      <formula>isblank</formula>
    </cfRule>
  </conditionalFormatting>
  <conditionalFormatting sqref="D76:D77">
    <cfRule type="expression" dxfId="12" priority="16">
      <formula>isblank</formula>
    </cfRule>
  </conditionalFormatting>
  <conditionalFormatting sqref="F166:F175">
    <cfRule type="expression" dxfId="11" priority="14">
      <formula>isblank</formula>
    </cfRule>
  </conditionalFormatting>
  <conditionalFormatting sqref="D221:D224">
    <cfRule type="expression" dxfId="10" priority="13">
      <formula>isblank</formula>
    </cfRule>
  </conditionalFormatting>
  <conditionalFormatting sqref="D225:D227">
    <cfRule type="expression" dxfId="9" priority="12">
      <formula>isblank</formula>
    </cfRule>
  </conditionalFormatting>
  <conditionalFormatting sqref="D228:D233">
    <cfRule type="expression" dxfId="8" priority="11">
      <formula>isblank</formula>
    </cfRule>
  </conditionalFormatting>
  <conditionalFormatting sqref="D191">
    <cfRule type="expression" dxfId="7" priority="4">
      <formula>isblank</formula>
    </cfRule>
  </conditionalFormatting>
  <conditionalFormatting sqref="D172:D173">
    <cfRule type="expression" dxfId="6" priority="9">
      <formula>isblank</formula>
    </cfRule>
  </conditionalFormatting>
  <conditionalFormatting sqref="D176">
    <cfRule type="expression" dxfId="5" priority="8">
      <formula>isblank</formula>
    </cfRule>
  </conditionalFormatting>
  <conditionalFormatting sqref="D177">
    <cfRule type="expression" dxfId="4" priority="7">
      <formula>isblank</formula>
    </cfRule>
  </conditionalFormatting>
  <conditionalFormatting sqref="D186:D187">
    <cfRule type="expression" dxfId="3" priority="6">
      <formula>isblank</formula>
    </cfRule>
  </conditionalFormatting>
  <conditionalFormatting sqref="D190">
    <cfRule type="expression" dxfId="2" priority="5">
      <formula>isblank</formula>
    </cfRule>
  </conditionalFormatting>
  <conditionalFormatting sqref="G12">
    <cfRule type="expression" dxfId="1" priority="3">
      <formula>isblank</formula>
    </cfRule>
  </conditionalFormatting>
  <conditionalFormatting sqref="I12">
    <cfRule type="expression" dxfId="0" priority="1">
      <formula>isblank</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6"/>
  <sheetViews>
    <sheetView workbookViewId="0">
      <selection activeCell="C25" sqref="C25"/>
    </sheetView>
  </sheetViews>
  <sheetFormatPr defaultColWidth="8.81640625" defaultRowHeight="15.5"/>
  <cols>
    <col min="1" max="1" width="31.453125" style="1" bestFit="1" customWidth="1"/>
    <col min="2" max="2" width="13.81640625" style="1" bestFit="1" customWidth="1"/>
    <col min="3" max="3" width="30.81640625" style="1" customWidth="1"/>
    <col min="4" max="4" width="17.453125" style="1" customWidth="1"/>
    <col min="5" max="5" width="51.81640625" style="12" customWidth="1"/>
    <col min="6" max="6" width="41.81640625" style="1" customWidth="1"/>
    <col min="7" max="16384" width="8.81640625" style="1"/>
  </cols>
  <sheetData>
    <row r="1" spans="1:7" s="8" customFormat="1" ht="108.5">
      <c r="A1" s="2" t="s">
        <v>59</v>
      </c>
      <c r="B1" s="2" t="s">
        <v>99</v>
      </c>
      <c r="C1" s="2" t="s">
        <v>60</v>
      </c>
      <c r="D1" s="11" t="s">
        <v>100</v>
      </c>
      <c r="E1" s="11" t="s">
        <v>73</v>
      </c>
      <c r="F1" s="2" t="s">
        <v>74</v>
      </c>
      <c r="G1" s="2"/>
    </row>
    <row r="2" spans="1:7" ht="120" customHeight="1">
      <c r="A2" s="4" t="s">
        <v>30</v>
      </c>
      <c r="B2" s="5" t="s">
        <v>97</v>
      </c>
      <c r="C2" s="10" t="s">
        <v>98</v>
      </c>
      <c r="D2" s="18">
        <f>ROUNDUP(100/11,0)</f>
        <v>10</v>
      </c>
      <c r="E2" s="7" t="s">
        <v>83</v>
      </c>
      <c r="F2" s="4"/>
      <c r="G2" s="4"/>
    </row>
    <row r="3" spans="1:7">
      <c r="A3" s="4" t="s">
        <v>31</v>
      </c>
      <c r="B3" s="5">
        <v>25</v>
      </c>
      <c r="C3" s="5" t="s">
        <v>79</v>
      </c>
      <c r="D3" s="18">
        <f>ROUNDUP(100/25,0)</f>
        <v>4</v>
      </c>
      <c r="E3" s="9" t="s">
        <v>80</v>
      </c>
      <c r="F3" s="4"/>
      <c r="G3" s="4"/>
    </row>
    <row r="4" spans="1:7" ht="46.5">
      <c r="A4" s="4" t="s">
        <v>32</v>
      </c>
      <c r="B4" s="5">
        <v>6</v>
      </c>
      <c r="C4" s="5" t="s">
        <v>62</v>
      </c>
      <c r="D4" s="18">
        <f>ROUNDUP(200/6,0)</f>
        <v>34</v>
      </c>
      <c r="E4" s="9" t="s">
        <v>88</v>
      </c>
      <c r="F4" s="4"/>
      <c r="G4" s="4"/>
    </row>
    <row r="5" spans="1:7" ht="46.5">
      <c r="A5" s="4" t="s">
        <v>33</v>
      </c>
      <c r="B5" s="5">
        <v>26</v>
      </c>
      <c r="C5" s="5" t="s">
        <v>81</v>
      </c>
      <c r="D5" s="18">
        <f>ROUNDUP(100/26,0)</f>
        <v>4</v>
      </c>
      <c r="E5" s="9" t="s">
        <v>89</v>
      </c>
      <c r="F5" s="4"/>
      <c r="G5" s="4"/>
    </row>
    <row r="6" spans="1:7">
      <c r="A6" s="4" t="s">
        <v>52</v>
      </c>
      <c r="B6" s="5">
        <v>46</v>
      </c>
      <c r="C6" s="5" t="s">
        <v>61</v>
      </c>
      <c r="D6" s="18">
        <f>ROUNDUP(100/46,0)</f>
        <v>3</v>
      </c>
      <c r="E6" s="9" t="s">
        <v>90</v>
      </c>
      <c r="F6" s="4"/>
      <c r="G6" s="4"/>
    </row>
    <row r="7" spans="1:7" ht="31">
      <c r="A7" s="4" t="s">
        <v>34</v>
      </c>
      <c r="B7" s="5">
        <v>7</v>
      </c>
      <c r="C7" s="5" t="s">
        <v>63</v>
      </c>
      <c r="D7" s="18">
        <f>ROUNDUP(100/7,0)</f>
        <v>15</v>
      </c>
      <c r="E7" s="9" t="s">
        <v>82</v>
      </c>
      <c r="F7" s="4"/>
      <c r="G7" s="4"/>
    </row>
    <row r="8" spans="1:7" ht="31">
      <c r="A8" s="4" t="s">
        <v>26</v>
      </c>
      <c r="B8" s="5">
        <v>48</v>
      </c>
      <c r="C8" s="5" t="s">
        <v>63</v>
      </c>
      <c r="D8" s="18">
        <f>ROUNDUP(100/48,0)</f>
        <v>3</v>
      </c>
      <c r="E8" s="9" t="s">
        <v>87</v>
      </c>
      <c r="F8" s="4"/>
      <c r="G8" s="4"/>
    </row>
    <row r="9" spans="1:7" ht="46.5">
      <c r="A9" s="4" t="s">
        <v>24</v>
      </c>
      <c r="B9" s="5">
        <v>24</v>
      </c>
      <c r="C9" s="10" t="s">
        <v>84</v>
      </c>
      <c r="D9" s="18">
        <f>ROUNDUP(150/24,0)</f>
        <v>7</v>
      </c>
      <c r="E9" s="9" t="s">
        <v>85</v>
      </c>
      <c r="F9" s="4"/>
      <c r="G9" s="4"/>
    </row>
    <row r="10" spans="1:7" ht="46.5">
      <c r="A10" s="4" t="s">
        <v>25</v>
      </c>
      <c r="B10" s="5">
        <v>24</v>
      </c>
      <c r="C10" s="10" t="s">
        <v>84</v>
      </c>
      <c r="D10" s="18">
        <f>ROUNDUP(150/24,0)</f>
        <v>7</v>
      </c>
      <c r="E10" s="9" t="s">
        <v>86</v>
      </c>
      <c r="F10" s="4"/>
      <c r="G10" s="4"/>
    </row>
    <row r="11" spans="1:7" ht="87.75" customHeight="1">
      <c r="A11" s="4" t="s">
        <v>72</v>
      </c>
      <c r="B11" s="5" t="s">
        <v>110</v>
      </c>
      <c r="C11" s="10" t="s">
        <v>109</v>
      </c>
      <c r="D11" s="18"/>
      <c r="E11" s="13" t="s">
        <v>77</v>
      </c>
      <c r="F11" s="6" t="s">
        <v>75</v>
      </c>
      <c r="G11" s="4"/>
    </row>
    <row r="12" spans="1:7" ht="31">
      <c r="A12" s="3" t="s">
        <v>46</v>
      </c>
      <c r="B12" s="16" t="s">
        <v>92</v>
      </c>
      <c r="C12" s="14" t="s">
        <v>91</v>
      </c>
      <c r="D12" s="14"/>
      <c r="E12" s="15" t="s">
        <v>78</v>
      </c>
      <c r="F12" s="3"/>
      <c r="G12" s="4"/>
    </row>
    <row r="13" spans="1:7">
      <c r="A13" s="3" t="s">
        <v>47</v>
      </c>
      <c r="B13" s="16" t="s">
        <v>94</v>
      </c>
      <c r="C13" s="16" t="s">
        <v>93</v>
      </c>
      <c r="D13" s="16"/>
      <c r="E13" s="17"/>
      <c r="F13" s="3"/>
      <c r="G13" s="4"/>
    </row>
    <row r="14" spans="1:7">
      <c r="A14" s="3" t="s">
        <v>57</v>
      </c>
      <c r="B14" s="16" t="s">
        <v>94</v>
      </c>
      <c r="C14" s="16" t="s">
        <v>93</v>
      </c>
      <c r="D14" s="16"/>
      <c r="E14" s="17"/>
      <c r="F14" s="3"/>
      <c r="G14" s="4"/>
    </row>
    <row r="15" spans="1:7">
      <c r="A15" s="3" t="s">
        <v>76</v>
      </c>
      <c r="B15" s="16" t="s">
        <v>92</v>
      </c>
      <c r="C15" s="16" t="s">
        <v>111</v>
      </c>
      <c r="D15" s="16"/>
      <c r="E15" s="17"/>
      <c r="F15" s="3"/>
      <c r="G15" s="4"/>
    </row>
    <row r="16" spans="1:7">
      <c r="A16" s="3" t="s">
        <v>58</v>
      </c>
      <c r="B16" s="16" t="s">
        <v>92</v>
      </c>
      <c r="C16" s="16" t="s">
        <v>112</v>
      </c>
      <c r="D16" s="16"/>
      <c r="E16" s="17"/>
      <c r="F16" s="3"/>
      <c r="G16" s="4"/>
    </row>
  </sheetData>
  <hyperlinks>
    <hyperlink ref="F11" r:id="rId1"/>
  </hyperlinks>
  <pageMargins left="0.7" right="0.7" top="0.75" bottom="0.75" header="0.3" footer="0.3"/>
  <pageSetup scale="66" orientation="landscape" r:id="rId2"/>
  <ignoredErrors>
    <ignoredError sqref="D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068981C54C104490023C102E55FA5E" ma:contentTypeVersion="13" ma:contentTypeDescription="Create a new document." ma:contentTypeScope="" ma:versionID="9d29a8ef2880fbc529fce13ef9207a67">
  <xsd:schema xmlns:xsd="http://www.w3.org/2001/XMLSchema" xmlns:xs="http://www.w3.org/2001/XMLSchema" xmlns:p="http://schemas.microsoft.com/office/2006/metadata/properties" xmlns:ns3="fd8ababe-5010-4e5b-866e-128fa1bea12e" xmlns:ns4="236bb568-112f-4365-825e-eccb018b54b4" targetNamespace="http://schemas.microsoft.com/office/2006/metadata/properties" ma:root="true" ma:fieldsID="3a12344b3451421b53cace71fff626e3" ns3:_="" ns4:_="">
    <xsd:import namespace="fd8ababe-5010-4e5b-866e-128fa1bea12e"/>
    <xsd:import namespace="236bb568-112f-4365-825e-eccb018b54b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ababe-5010-4e5b-866e-128fa1bea12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6bb568-112f-4365-825e-eccb018b54b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36bb568-112f-4365-825e-eccb018b54b4" xsi:nil="true"/>
  </documentManagement>
</p:properties>
</file>

<file path=customXml/itemProps1.xml><?xml version="1.0" encoding="utf-8"?>
<ds:datastoreItem xmlns:ds="http://schemas.openxmlformats.org/officeDocument/2006/customXml" ds:itemID="{10860C70-7373-4DDC-95CF-959ED6201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8ababe-5010-4e5b-866e-128fa1bea12e"/>
    <ds:schemaRef ds:uri="236bb568-112f-4365-825e-eccb018b5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565A8-F835-4281-8556-3DEE2E6D9BF4}">
  <ds:schemaRefs>
    <ds:schemaRef ds:uri="http://schemas.microsoft.com/sharepoint/v3/contenttype/forms"/>
  </ds:schemaRefs>
</ds:datastoreItem>
</file>

<file path=customXml/itemProps3.xml><?xml version="1.0" encoding="utf-8"?>
<ds:datastoreItem xmlns:ds="http://schemas.openxmlformats.org/officeDocument/2006/customXml" ds:itemID="{8CBC27C8-16B4-4821-B263-C49DF83F011D}">
  <ds:schemaRefs>
    <ds:schemaRef ds:uri="http://schemas.openxmlformats.org/package/2006/metadata/core-properties"/>
    <ds:schemaRef ds:uri="http://www.w3.org/XML/1998/namespace"/>
    <ds:schemaRef ds:uri="fd8ababe-5010-4e5b-866e-128fa1bea12e"/>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236bb568-112f-4365-825e-eccb018b54b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Assay Input Requirements</vt:lpstr>
      <vt:lpstr>Bulk DNA SSF</vt:lpstr>
      <vt:lpstr>Coverage Calculator</vt:lpstr>
      <vt:lpstr>GenomicsList</vt:lpstr>
      <vt:lpstr>Assay min amounts</vt:lpstr>
      <vt:lpstr>'Assay min amounts'!Print_Area</vt:lpstr>
      <vt:lpstr>Sample_Source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Nicholas Khuu</dc:creator>
  <cp:keywords/>
  <dc:description/>
  <cp:lastModifiedBy>Durbic, Tanja</cp:lastModifiedBy>
  <cp:revision/>
  <cp:lastPrinted>2024-01-09T16:51:35Z</cp:lastPrinted>
  <dcterms:created xsi:type="dcterms:W3CDTF">2016-06-20T18:01:10Z</dcterms:created>
  <dcterms:modified xsi:type="dcterms:W3CDTF">2024-08-09T14:45:14Z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0x0101001B068981C54C104490023C102E55FA5E</vt:lpwstr>
  </property>
</Properties>
</file>